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_user\Desktop\ТСН Южное\"/>
    </mc:Choice>
  </mc:AlternateContent>
  <bookViews>
    <workbookView xWindow="0" yWindow="0" windowWidth="21600" windowHeight="9135" activeTab="3"/>
  </bookViews>
  <sheets>
    <sheet name="Настройки" sheetId="4" r:id="rId1"/>
    <sheet name="Членские взносы" sheetId="1" state="hidden" r:id="rId2"/>
    <sheet name="Целевой взнос" sheetId="2" state="hidden" r:id="rId3"/>
    <sheet name="Сводная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" l="1"/>
  <c r="O32" i="3"/>
  <c r="C39" i="3"/>
  <c r="I68" i="3" l="1"/>
  <c r="J68" i="3" s="1"/>
  <c r="K68" i="3" s="1"/>
  <c r="L68" i="3" s="1"/>
  <c r="M68" i="3" s="1"/>
  <c r="N68" i="3" s="1"/>
  <c r="H68" i="3"/>
  <c r="G68" i="3"/>
  <c r="O13" i="3" l="1"/>
  <c r="O12" i="3"/>
  <c r="O7" i="3"/>
  <c r="O6" i="3"/>
  <c r="B37" i="3" l="1"/>
  <c r="O30" i="3"/>
  <c r="O29" i="3"/>
  <c r="O24" i="3"/>
  <c r="B21" i="3"/>
  <c r="B19" i="3"/>
  <c r="B18" i="3"/>
  <c r="E63" i="3" l="1"/>
  <c r="B20" i="3"/>
  <c r="B65" i="3" s="1"/>
  <c r="B5" i="3"/>
  <c r="H60" i="3" l="1"/>
  <c r="J65" i="3" l="1"/>
  <c r="G65" i="3"/>
  <c r="C65" i="3"/>
  <c r="C67" i="3" s="1"/>
  <c r="D67" i="3" s="1"/>
  <c r="E67" i="3" s="1"/>
  <c r="F67" i="3" s="1"/>
  <c r="G67" i="3" l="1"/>
  <c r="H67" i="3" s="1"/>
  <c r="I67" i="3" s="1"/>
  <c r="J67" i="3" s="1"/>
  <c r="K67" i="3" s="1"/>
  <c r="L67" i="3" s="1"/>
  <c r="M67" i="3" s="1"/>
  <c r="N67" i="3" s="1"/>
  <c r="N35" i="3"/>
  <c r="K35" i="3"/>
  <c r="O34" i="3"/>
  <c r="O8" i="3"/>
  <c r="O5" i="3"/>
  <c r="N4" i="3"/>
  <c r="N9" i="3" s="1"/>
  <c r="M4" i="3"/>
  <c r="L4" i="3"/>
  <c r="O4" i="3" l="1"/>
  <c r="D9" i="3"/>
  <c r="E9" i="3"/>
  <c r="F9" i="3"/>
  <c r="G9" i="3"/>
  <c r="H9" i="3"/>
  <c r="I9" i="3"/>
  <c r="J9" i="3"/>
  <c r="K9" i="3"/>
  <c r="L9" i="3"/>
  <c r="M9" i="3"/>
  <c r="C9" i="3"/>
  <c r="I31" i="3"/>
  <c r="O63" i="3"/>
  <c r="P63" i="3" s="1"/>
  <c r="O60" i="3"/>
  <c r="O59" i="3"/>
  <c r="P59" i="3" s="1"/>
  <c r="O9" i="3" l="1"/>
  <c r="O39" i="3"/>
  <c r="P39" i="3" s="1"/>
  <c r="O38" i="3"/>
  <c r="O37" i="3"/>
  <c r="O51" i="3"/>
  <c r="P51" i="3" s="1"/>
  <c r="O43" i="3"/>
  <c r="P43" i="3" s="1"/>
  <c r="O42" i="3"/>
  <c r="P42" i="3" s="1"/>
  <c r="O46" i="3"/>
  <c r="P46" i="3" s="1"/>
  <c r="O20" i="3"/>
  <c r="P20" i="3" s="1"/>
  <c r="O19" i="3"/>
  <c r="P19" i="3" s="1"/>
  <c r="O18" i="3"/>
  <c r="P18" i="3" s="1"/>
  <c r="O31" i="3"/>
  <c r="O35" i="3"/>
  <c r="P34" i="3" s="1"/>
  <c r="P37" i="3" l="1"/>
  <c r="N65" i="3"/>
  <c r="M65" i="3"/>
  <c r="L65" i="3"/>
  <c r="K65" i="3"/>
  <c r="I65" i="3"/>
  <c r="H65" i="3"/>
  <c r="F65" i="3"/>
  <c r="E65" i="3"/>
  <c r="D65" i="3"/>
  <c r="P60" i="3"/>
  <c r="O56" i="3"/>
  <c r="P56" i="3" s="1"/>
  <c r="O55" i="3"/>
  <c r="P55" i="3" s="1"/>
  <c r="O52" i="3"/>
  <c r="P52" i="3" s="1"/>
  <c r="O49" i="3"/>
  <c r="P49" i="3" s="1"/>
  <c r="O48" i="3"/>
  <c r="P48" i="3" s="1"/>
  <c r="O47" i="3"/>
  <c r="P47" i="3" s="1"/>
  <c r="O45" i="3"/>
  <c r="P45" i="3" s="1"/>
  <c r="O28" i="3"/>
  <c r="O27" i="3"/>
  <c r="O26" i="3"/>
  <c r="O25" i="3"/>
  <c r="O23" i="3"/>
  <c r="O22" i="3"/>
  <c r="P22" i="3" s="1"/>
  <c r="O21" i="3"/>
  <c r="P21" i="3" s="1"/>
  <c r="B4" i="3"/>
  <c r="P4" i="3" s="1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3" i="1"/>
  <c r="N163" i="2"/>
  <c r="M163" i="2"/>
  <c r="L163" i="2"/>
  <c r="K163" i="2"/>
  <c r="J163" i="2"/>
  <c r="I163" i="2"/>
  <c r="H163" i="2"/>
  <c r="G163" i="2"/>
  <c r="F163" i="2"/>
  <c r="E163" i="2"/>
  <c r="D163" i="2"/>
  <c r="C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N163" i="1"/>
  <c r="M163" i="1"/>
  <c r="L163" i="1"/>
  <c r="K163" i="1"/>
  <c r="J163" i="1"/>
  <c r="I163" i="1"/>
  <c r="H163" i="1"/>
  <c r="G163" i="1"/>
  <c r="F163" i="1"/>
  <c r="E163" i="1"/>
  <c r="D163" i="1"/>
  <c r="C163" i="1"/>
  <c r="P27" i="1"/>
  <c r="P28" i="1"/>
  <c r="P29" i="1"/>
  <c r="P30" i="1"/>
  <c r="P38" i="1"/>
  <c r="P39" i="1"/>
  <c r="P40" i="1"/>
  <c r="P41" i="1"/>
  <c r="P54" i="1"/>
  <c r="P62" i="1"/>
  <c r="P63" i="1"/>
  <c r="P64" i="1"/>
  <c r="P65" i="1"/>
  <c r="P66" i="1"/>
  <c r="P74" i="1"/>
  <c r="P86" i="1"/>
  <c r="P87" i="1"/>
  <c r="P88" i="1"/>
  <c r="P89" i="1"/>
  <c r="P90" i="1"/>
  <c r="P98" i="1"/>
  <c r="P99" i="1"/>
  <c r="P100" i="1"/>
  <c r="P110" i="1"/>
  <c r="P112" i="1"/>
  <c r="P113" i="1"/>
  <c r="P114" i="1"/>
  <c r="P122" i="1"/>
  <c r="P123" i="1"/>
  <c r="P124" i="1"/>
  <c r="P125" i="1"/>
  <c r="P126" i="1"/>
  <c r="P136" i="1"/>
  <c r="P146" i="1"/>
  <c r="P147" i="1"/>
  <c r="P148" i="1"/>
  <c r="P149" i="1"/>
  <c r="P150" i="1"/>
  <c r="P158" i="1"/>
  <c r="P159" i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O28" i="1"/>
  <c r="O29" i="1"/>
  <c r="O30" i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O39" i="1"/>
  <c r="O40" i="1"/>
  <c r="O41" i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O63" i="1"/>
  <c r="O64" i="1"/>
  <c r="O65" i="1"/>
  <c r="O66" i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O87" i="1"/>
  <c r="O88" i="1"/>
  <c r="O89" i="1"/>
  <c r="O90" i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O99" i="1"/>
  <c r="O100" i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O111" i="1"/>
  <c r="P111" i="1" s="1"/>
  <c r="O112" i="1"/>
  <c r="O113" i="1"/>
  <c r="O114" i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O123" i="1"/>
  <c r="O124" i="1"/>
  <c r="O125" i="1"/>
  <c r="O126" i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O147" i="1"/>
  <c r="O148" i="1"/>
  <c r="O149" i="1"/>
  <c r="O150" i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O159" i="1"/>
  <c r="O160" i="1"/>
  <c r="P160" i="1" s="1"/>
  <c r="O161" i="1"/>
  <c r="P161" i="1" s="1"/>
  <c r="O162" i="1"/>
  <c r="P162" i="1" s="1"/>
  <c r="O3" i="1"/>
  <c r="P23" i="3" l="1"/>
  <c r="O65" i="3"/>
  <c r="B9" i="3"/>
  <c r="P9" i="3" s="1"/>
</calcChain>
</file>

<file path=xl/comments1.xml><?xml version="1.0" encoding="utf-8"?>
<comments xmlns="http://schemas.openxmlformats.org/spreadsheetml/2006/main">
  <authors>
    <author>Марго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Марго:</t>
        </r>
        <r>
          <rPr>
            <sz val="9"/>
            <color indexed="81"/>
            <rFont val="Tahoma"/>
            <family val="2"/>
            <charset val="204"/>
          </rPr>
          <t xml:space="preserve">
в реестре 182 участка, в т.ч. 4ый уч - ГРПШ, уч.61- Ехья, уч.89-Коваленко. ИТОГО 179 участков к оплате.
135 участков - по 2500 взнос.
30 участков сдвоены - 2500 за 2 участка
8 участков - 2 владельца по 4 уч: 1и 2=2500, далее за каждый 2500.
6 участков - 2 владельца: 1 и 2=2500, третий 2500.
Итого взносов за месяяц с 179 участков=400000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Марго:</t>
        </r>
        <r>
          <rPr>
            <sz val="9"/>
            <color indexed="81"/>
            <rFont val="Tahoma"/>
            <family val="2"/>
            <charset val="204"/>
          </rPr>
          <t xml:space="preserve">
сверено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Марго:</t>
        </r>
        <r>
          <rPr>
            <sz val="9"/>
            <color indexed="81"/>
            <rFont val="Tahoma"/>
            <family val="2"/>
            <charset val="204"/>
          </rPr>
          <t xml:space="preserve">
сверено</t>
        </r>
      </text>
    </comment>
  </commentList>
</comments>
</file>

<file path=xl/comments2.xml><?xml version="1.0" encoding="utf-8"?>
<comments xmlns="http://schemas.openxmlformats.org/spreadsheetml/2006/main">
  <authors>
    <author>Марго</author>
  </authors>
  <commentLis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Марго:</t>
        </r>
        <r>
          <rPr>
            <sz val="9"/>
            <color indexed="81"/>
            <rFont val="Tahoma"/>
            <family val="2"/>
            <charset val="204"/>
          </rPr>
          <t xml:space="preserve">
возврат от Внедренческий центр (за 2023 год)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Марго:</t>
        </r>
        <r>
          <rPr>
            <sz val="9"/>
            <color indexed="81"/>
            <rFont val="Tahoma"/>
            <family val="2"/>
            <charset val="204"/>
          </rPr>
          <t xml:space="preserve">
+7000 Контур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Марго:</t>
        </r>
        <r>
          <rPr>
            <sz val="9"/>
            <color indexed="81"/>
            <rFont val="Tahoma"/>
            <family val="2"/>
            <charset val="204"/>
          </rPr>
          <t xml:space="preserve">
покупка участка
</t>
        </r>
      </text>
    </comment>
  </commentList>
</comments>
</file>

<file path=xl/sharedStrings.xml><?xml version="1.0" encoding="utf-8"?>
<sst xmlns="http://schemas.openxmlformats.org/spreadsheetml/2006/main" count="123" uniqueCount="92">
  <si>
    <t>№ участка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</si>
  <si>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</si>
  <si>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</si>
  <si>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</si>
  <si>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</si>
  <si>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</si>
  <si>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</si>
  <si>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</si>
  <si>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</si>
  <si>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</si>
  <si>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</si>
  <si>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Март</t>
  </si>
  <si>
    <t>Февраль</t>
  </si>
  <si>
    <t>Остаток
выплат в текущем
году</t>
  </si>
  <si>
    <t>Настройки</t>
  </si>
  <si>
    <t>Итого</t>
  </si>
  <si>
    <t>Членские взносы</t>
  </si>
  <si>
    <t>Доходная часть</t>
  </si>
  <si>
    <t>Расходная часть</t>
  </si>
  <si>
    <t>Работа ревизионной комиссии</t>
  </si>
  <si>
    <t>Обслуживание сайта</t>
  </si>
  <si>
    <t>Аренда клуба</t>
  </si>
  <si>
    <t>Почтовые услуги</t>
  </si>
  <si>
    <t>ГСМ</t>
  </si>
  <si>
    <t>Процент с депозита</t>
  </si>
  <si>
    <t>Программа для бухгалтерии</t>
  </si>
  <si>
    <t>Банковские услуги</t>
  </si>
  <si>
    <t>Охрана</t>
  </si>
  <si>
    <t>Вывоз мусора</t>
  </si>
  <si>
    <t>Сбор мусора</t>
  </si>
  <si>
    <t>Чистка дорог/ покос травы</t>
  </si>
  <si>
    <t>Обслуживание ГРПШ</t>
  </si>
  <si>
    <t>Обслуживание наружного освещения</t>
  </si>
  <si>
    <t>Оплата уличного освещения</t>
  </si>
  <si>
    <t>Резервные фонд</t>
  </si>
  <si>
    <t>Ремонт и содержение дорог</t>
  </si>
  <si>
    <t>Аварийно-Восстановительный фонд</t>
  </si>
  <si>
    <t>Развитие инженерной инфраструктуры</t>
  </si>
  <si>
    <t>Ремонт дорожного полотна</t>
  </si>
  <si>
    <t>Администратичные расходы</t>
  </si>
  <si>
    <t>Расходы жизнеобеспечения</t>
  </si>
  <si>
    <t>Смета на 2024 год</t>
  </si>
  <si>
    <t>Значение</t>
  </si>
  <si>
    <t>Количество участков, шт</t>
  </si>
  <si>
    <t>Величина ежемесячных членских взносов, руб</t>
  </si>
  <si>
    <t>Величина целевого взноса, руб</t>
  </si>
  <si>
    <t>Остаток средств в кассе на конец месяца</t>
  </si>
  <si>
    <t>Остаток средств на счете на конец месяца</t>
  </si>
  <si>
    <t>Итого расходная часть</t>
  </si>
  <si>
    <t>Итого доходная часть</t>
  </si>
  <si>
    <t>Сумма Январь-Декабрь</t>
  </si>
  <si>
    <t>Сумма Январь-Декабрь, руб</t>
  </si>
  <si>
    <t>Целевой взнос на ремонт дорог</t>
  </si>
  <si>
    <t>Остаток средств на счете по целевому взносу за прошлый год</t>
  </si>
  <si>
    <t>Переплата/
Долг за 
предыдущий год (а)</t>
  </si>
  <si>
    <t>Разница между фактическими тратами и Сметой</t>
  </si>
  <si>
    <t>Взнос на депозит</t>
  </si>
  <si>
    <t>Возврат денег с депозита</t>
  </si>
  <si>
    <t>комиссия за перевод ФЛ</t>
  </si>
  <si>
    <t>обслуживание р/с</t>
  </si>
  <si>
    <t>Мусор:</t>
  </si>
  <si>
    <t>Вывоз с площадки ТБО (МСК-НТ)</t>
  </si>
  <si>
    <t>видеонаблюдение</t>
  </si>
  <si>
    <t>контролерры</t>
  </si>
  <si>
    <t>Освещение:</t>
  </si>
  <si>
    <t>Налог:</t>
  </si>
  <si>
    <t>Штраф/взыскание</t>
  </si>
  <si>
    <t>налог УСН</t>
  </si>
  <si>
    <t>незаконный вывод средств</t>
  </si>
  <si>
    <t>ФОТ:</t>
  </si>
  <si>
    <t>Бухгалтерские услуги</t>
  </si>
  <si>
    <t>в кассе</t>
  </si>
  <si>
    <t>Канцелярские товары</t>
  </si>
  <si>
    <t>Списания под авансовый отчет</t>
  </si>
  <si>
    <t xml:space="preserve">Приобретение ОС </t>
  </si>
  <si>
    <t>возврат незаконно выведенных средств</t>
  </si>
  <si>
    <t>возврат от контрагентов</t>
  </si>
  <si>
    <t>на 01.01.2025 на счете</t>
  </si>
  <si>
    <t>Сводная таблица 2024 год</t>
  </si>
  <si>
    <t>Количество собственников, чел</t>
  </si>
  <si>
    <t>Зарплата председателя (без учета НДФЛ)</t>
  </si>
  <si>
    <t>Зарплата юриста (без учета НДФЛ)</t>
  </si>
  <si>
    <t>Налог на зарплату (НДФЛ, ПФР, ФСС)</t>
  </si>
  <si>
    <t>Нотариус</t>
  </si>
  <si>
    <t>госпошлина (обращение в суд)</t>
  </si>
  <si>
    <t>госпошлина (гософормление участка)</t>
  </si>
  <si>
    <t>Остаток средств на счете за 2023 год, руб</t>
  </si>
  <si>
    <t>Остаток средств в кассе за 2023 год, руб</t>
  </si>
  <si>
    <t>Движение средств на депозитных счетах</t>
  </si>
  <si>
    <t>Остаток средств на депозитных счетах</t>
  </si>
  <si>
    <t>Федорчук Д.И. (возврат излишне уплаченной подотчетной суммы по авансовым отчетам прошлых лет)</t>
  </si>
  <si>
    <t>Возврат ошибочно переведенных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</si>
</sst>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4" fillId="0" borderId="0" xfId="0" applyFont="1"/>
    <xf numFmtId="3" fontId="4" fillId="0" borderId="0" xfId="0" applyNumberFormat="1" applyFont="1"/>
    <xf numFmtId="3" fontId="0" fillId="0" borderId="1" xfId="0" applyNumberFormat="1" applyFill="1" applyBorder="1"/>
    <xf numFmtId="3" fontId="0" fillId="0" borderId="0" xfId="0" applyNumberFormat="1"/>
    <xf numFmtId="0" fontId="8" fillId="0" borderId="1" xfId="0" applyFont="1" applyBorder="1" applyAlignment="1">
      <alignment horizontal="left"/>
    </xf>
    <xf numFmtId="3" fontId="8" fillId="0" borderId="1" xfId="0" applyNumberFormat="1" applyFont="1" applyFill="1" applyBorder="1"/>
    <xf numFmtId="3" fontId="8" fillId="0" borderId="1" xfId="0" applyNumberFormat="1" applyFont="1" applyBorder="1"/>
    <xf numFmtId="3" fontId="8" fillId="2" borderId="1" xfId="0" applyNumberFormat="1" applyFont="1" applyFill="1" applyBorder="1"/>
    <xf numFmtId="0" fontId="8" fillId="0" borderId="0" xfId="0" applyFont="1"/>
    <xf numFmtId="0" fontId="5" fillId="0" borderId="0" xfId="0" applyFont="1"/>
    <xf numFmtId="3" fontId="5" fillId="0" borderId="1" xfId="0" applyNumberFormat="1" applyFont="1" applyBorder="1"/>
    <xf numFmtId="3" fontId="5" fillId="0" borderId="1" xfId="0" applyNumberFormat="1" applyFont="1" applyFill="1" applyBorder="1"/>
    <xf numFmtId="0" fontId="5" fillId="0" borderId="1" xfId="0" applyFont="1" applyBorder="1"/>
    <xf numFmtId="3" fontId="0" fillId="3" borderId="1" xfId="0" applyNumberFormat="1" applyFill="1" applyBorder="1"/>
    <xf numFmtId="4" fontId="0" fillId="2" borderId="1" xfId="0" applyNumberFormat="1" applyFill="1" applyBorder="1"/>
    <xf numFmtId="0" fontId="4" fillId="0" borderId="0" xfId="0" applyFont="1" applyFill="1"/>
    <xf numFmtId="3" fontId="4" fillId="0" borderId="0" xfId="0" applyNumberFormat="1" applyFont="1" applyFill="1"/>
    <xf numFmtId="3" fontId="0" fillId="2" borderId="3" xfId="0" applyNumberFormat="1" applyFill="1" applyBorder="1" applyAlignment="1">
      <alignment horizontal="center" vertical="center"/>
    </xf>
    <xf numFmtId="3" fontId="10" fillId="2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3" fontId="4" fillId="0" borderId="1" xfId="0" applyNumberFormat="1" applyFont="1" applyFill="1" applyBorder="1"/>
    <xf numFmtId="3" fontId="9" fillId="2" borderId="1" xfId="0" applyNumberFormat="1" applyFont="1" applyFill="1" applyBorder="1"/>
    <xf numFmtId="3" fontId="11" fillId="0" borderId="1" xfId="0" applyNumberFormat="1" applyFont="1" applyFill="1" applyBorder="1"/>
    <xf numFmtId="3" fontId="4" fillId="0" borderId="3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/>
    <xf numFmtId="3" fontId="4" fillId="0" borderId="1" xfId="0" applyNumberFormat="1" applyFont="1" applyBorder="1"/>
    <xf numFmtId="3" fontId="10" fillId="2" borderId="2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3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B8" totalsRowShown="0" headerRowDxfId="31" dataDxfId="30" headerRowCellStyle="Обычный" dataCellStyle="Обычный">
  <autoFilter ref="A1:B8"/>
  <tableColumns count="2">
    <tableColumn id="1" name="Настройки" dataDxfId="29" dataCellStyle="Обычный"/>
    <tableColumn id="2" name="Значение" dataDxfId="28" dataCellStyle="Обычный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6"/>
  <sheetViews>
    <sheetView workbookViewId="0">
      <selection activeCell="A7" sqref="A7:XFD7"/>
    </sheetView>
  </sheetViews>
  <sheetFormatPr defaultRowHeight="15" x14ac:dyDescent="0.25"/>
  <cols>
    <col min="1" max="1" width="60.85546875" customWidth="1"/>
    <col min="2" max="2" width="11.85546875" customWidth="1"/>
  </cols>
  <sheetData>
    <row r="1" spans="1:2" ht="15.75" customHeight="1" x14ac:dyDescent="0.25">
      <c r="A1" s="19" t="s">
        <v>14</v>
      </c>
      <c r="B1" s="19" t="s">
        <v>42</v>
      </c>
    </row>
    <row r="2" spans="1:2" x14ac:dyDescent="0.25">
      <c r="A2" s="19" t="s">
        <v>44</v>
      </c>
      <c r="B2" s="20">
        <v>2234.64</v>
      </c>
    </row>
    <row r="3" spans="1:2" x14ac:dyDescent="0.25">
      <c r="A3" s="19" t="s">
        <v>43</v>
      </c>
      <c r="B3" s="20">
        <v>179</v>
      </c>
    </row>
    <row r="4" spans="1:2" x14ac:dyDescent="0.25">
      <c r="A4" s="19" t="s">
        <v>45</v>
      </c>
      <c r="B4" s="20">
        <v>15000</v>
      </c>
    </row>
    <row r="5" spans="1:2" x14ac:dyDescent="0.25">
      <c r="A5" s="34" t="s">
        <v>79</v>
      </c>
      <c r="B5" s="35">
        <v>158</v>
      </c>
    </row>
    <row r="6" spans="1:2" x14ac:dyDescent="0.25">
      <c r="A6" s="19" t="s">
        <v>53</v>
      </c>
      <c r="B6" s="20">
        <v>100000</v>
      </c>
    </row>
    <row r="7" spans="1:2" x14ac:dyDescent="0.25">
      <c r="A7" s="19" t="s">
        <v>86</v>
      </c>
      <c r="B7" s="20">
        <v>151498.29999999999</v>
      </c>
    </row>
    <row r="8" spans="1:2" x14ac:dyDescent="0.25">
      <c r="A8" s="19" t="s">
        <v>87</v>
      </c>
      <c r="B8" s="20">
        <v>845167.95</v>
      </c>
    </row>
    <row r="10" spans="1:2" x14ac:dyDescent="0.25">
      <c r="A10" t="s">
        <v>77</v>
      </c>
      <c r="B10" s="22">
        <v>315823.26</v>
      </c>
    </row>
    <row r="11" spans="1:2" x14ac:dyDescent="0.25">
      <c r="A11" t="s">
        <v>71</v>
      </c>
      <c r="B11">
        <v>30318.35</v>
      </c>
    </row>
    <row r="15" spans="1:2" x14ac:dyDescent="0.25">
      <c r="B15" s="22"/>
    </row>
    <row r="16" spans="1:2" x14ac:dyDescent="0.25">
      <c r="B16" s="22"/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>
      <selection activeCell="B3" sqref="B3"/>
    </sheetView>
  </sheetViews>
  <sheetFormatPr defaultRowHeight="15" x14ac:dyDescent="0.25"/>
  <cols>
    <col min="1" max="1" width="10.140625" style="1" customWidth="1"/>
    <col min="2" max="2" width="21.7109375" customWidth="1"/>
    <col min="3" max="3" width="7.42578125" bestFit="1" customWidth="1"/>
    <col min="4" max="4" width="8.85546875" bestFit="1" customWidth="1"/>
    <col min="5" max="5" width="6.42578125" bestFit="1" customWidth="1"/>
    <col min="6" max="6" width="7.85546875" bestFit="1" customWidth="1"/>
    <col min="7" max="8" width="6.42578125" bestFit="1" customWidth="1"/>
    <col min="9" max="9" width="6.140625" bestFit="1" customWidth="1"/>
    <col min="10" max="10" width="6.7109375" bestFit="1" customWidth="1"/>
    <col min="11" max="11" width="9.5703125" bestFit="1" customWidth="1"/>
    <col min="12" max="12" width="8.5703125" bestFit="1" customWidth="1"/>
    <col min="13" max="13" width="7.7109375" bestFit="1" customWidth="1"/>
    <col min="14" max="14" width="8.85546875" bestFit="1" customWidth="1"/>
    <col min="15" max="15" width="11.85546875" customWidth="1"/>
    <col min="16" max="16" width="14.85546875" customWidth="1"/>
  </cols>
  <sheetData>
    <row r="1" spans="1:16" ht="18.75" x14ac:dyDescent="0.3">
      <c r="A1" s="6" t="s">
        <v>16</v>
      </c>
    </row>
    <row r="2" spans="1:16" ht="60" x14ac:dyDescent="0.25">
      <c r="A2" s="2" t="s">
        <v>0</v>
      </c>
      <c r="B2" s="3" t="s">
        <v>54</v>
      </c>
      <c r="C2" s="2" t="s">
        <v>10</v>
      </c>
      <c r="D2" s="2" t="s">
        <v>12</v>
      </c>
      <c r="E2" s="2" t="s">
        <v>11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18" t="s">
        <v>51</v>
      </c>
      <c r="P2" s="18" t="s">
        <v>13</v>
      </c>
    </row>
    <row r="3" spans="1:16" x14ac:dyDescent="0.25">
      <c r="A3" s="4">
        <v>1</v>
      </c>
      <c r="B3" s="5">
        <v>-2500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>
        <f t="shared" ref="O3:O34" si="0">SUM(C3:N3)</f>
        <v>0</v>
      </c>
      <c r="P3" s="14">
        <f>Настройки!$B$2*12-'Членские взносы'!B3-'Членские взносы'!O3</f>
        <v>29315.68</v>
      </c>
    </row>
    <row r="4" spans="1:16" x14ac:dyDescent="0.25">
      <c r="A4" s="4">
        <v>2</v>
      </c>
      <c r="B4" s="5"/>
      <c r="C4" s="5">
        <v>2500</v>
      </c>
      <c r="D4" s="5">
        <v>2500</v>
      </c>
      <c r="E4" s="5">
        <v>2500</v>
      </c>
      <c r="F4" s="5">
        <v>2500</v>
      </c>
      <c r="G4" s="5">
        <v>2500</v>
      </c>
      <c r="H4" s="5">
        <v>2500</v>
      </c>
      <c r="I4" s="5">
        <v>2500</v>
      </c>
      <c r="J4" s="5">
        <v>2500</v>
      </c>
      <c r="K4" s="5">
        <v>2500</v>
      </c>
      <c r="L4" s="5">
        <v>2500</v>
      </c>
      <c r="M4" s="5">
        <v>2500</v>
      </c>
      <c r="N4" s="5">
        <v>2500</v>
      </c>
      <c r="O4" s="14">
        <f t="shared" si="0"/>
        <v>30000</v>
      </c>
      <c r="P4" s="14">
        <f>Настройки!$B$2*12-'Членские взносы'!B4-'Членские взносы'!O4</f>
        <v>-3184.3199999999997</v>
      </c>
    </row>
    <row r="5" spans="1:16" x14ac:dyDescent="0.25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">
        <f t="shared" si="0"/>
        <v>0</v>
      </c>
      <c r="P5" s="14">
        <f>Настройки!$B$2*12-'Членские взносы'!B5-'Членские взносы'!O5</f>
        <v>26815.68</v>
      </c>
    </row>
    <row r="6" spans="1:16" x14ac:dyDescent="0.25">
      <c r="A6" s="4">
        <v>4</v>
      </c>
      <c r="B6" s="5"/>
      <c r="C6" s="5"/>
      <c r="D6" s="5">
        <v>2500</v>
      </c>
      <c r="E6" s="5"/>
      <c r="F6" s="5"/>
      <c r="G6" s="5"/>
      <c r="H6" s="5"/>
      <c r="I6" s="5"/>
      <c r="J6" s="5"/>
      <c r="K6" s="5"/>
      <c r="L6" s="5"/>
      <c r="M6" s="5"/>
      <c r="N6" s="5"/>
      <c r="O6" s="14">
        <f t="shared" si="0"/>
        <v>2500</v>
      </c>
      <c r="P6" s="14">
        <f>Настройки!$B$2*12-'Членские взносы'!B6-'Членские взносы'!O6</f>
        <v>24315.68</v>
      </c>
    </row>
    <row r="7" spans="1:16" x14ac:dyDescent="0.25">
      <c r="A7" s="4">
        <v>5</v>
      </c>
      <c r="B7" s="5"/>
      <c r="C7" s="5"/>
      <c r="D7" s="5"/>
      <c r="E7" s="5">
        <v>30000</v>
      </c>
      <c r="F7" s="5"/>
      <c r="G7" s="5"/>
      <c r="H7" s="5"/>
      <c r="I7" s="5"/>
      <c r="J7" s="5"/>
      <c r="K7" s="5"/>
      <c r="L7" s="5"/>
      <c r="M7" s="5"/>
      <c r="N7" s="5"/>
      <c r="O7" s="14">
        <f t="shared" si="0"/>
        <v>30000</v>
      </c>
      <c r="P7" s="14">
        <f>Настройки!$B$2*12-'Членские взносы'!B7-'Членские взносы'!O7</f>
        <v>-3184.3199999999997</v>
      </c>
    </row>
    <row r="8" spans="1:16" x14ac:dyDescent="0.25">
      <c r="A8" s="4">
        <v>6</v>
      </c>
      <c r="B8" s="5"/>
      <c r="C8" s="5">
        <v>10000</v>
      </c>
      <c r="D8" s="5"/>
      <c r="E8" s="5"/>
      <c r="F8" s="5"/>
      <c r="G8" s="5"/>
      <c r="H8" s="5">
        <v>10000</v>
      </c>
      <c r="I8" s="5"/>
      <c r="J8" s="5"/>
      <c r="K8" s="5">
        <v>10000</v>
      </c>
      <c r="L8" s="5"/>
      <c r="M8" s="5"/>
      <c r="N8" s="5"/>
      <c r="O8" s="14">
        <f t="shared" si="0"/>
        <v>30000</v>
      </c>
      <c r="P8" s="14">
        <f>Настройки!$B$2*12-'Членские взносы'!B8-'Членские взносы'!O8</f>
        <v>-3184.3199999999997</v>
      </c>
    </row>
    <row r="9" spans="1:16" x14ac:dyDescent="0.25">
      <c r="A9" s="4">
        <v>7</v>
      </c>
      <c r="B9" s="5"/>
      <c r="C9" s="5"/>
      <c r="D9" s="5"/>
      <c r="E9" s="5"/>
      <c r="F9" s="5"/>
      <c r="G9" s="5">
        <v>30000</v>
      </c>
      <c r="H9" s="5"/>
      <c r="I9" s="5"/>
      <c r="J9" s="5"/>
      <c r="K9" s="5"/>
      <c r="L9" s="5"/>
      <c r="M9" s="5"/>
      <c r="N9" s="5"/>
      <c r="O9" s="14">
        <f t="shared" si="0"/>
        <v>30000</v>
      </c>
      <c r="P9" s="14">
        <f>Настройки!$B$2*12-'Членские взносы'!B9-'Членские взносы'!O9</f>
        <v>-3184.3199999999997</v>
      </c>
    </row>
    <row r="10" spans="1:16" x14ac:dyDescent="0.25">
      <c r="A10" s="4">
        <v>8</v>
      </c>
      <c r="B10" s="5"/>
      <c r="C10" s="5"/>
      <c r="D10" s="5">
        <v>2500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14">
        <f t="shared" si="0"/>
        <v>2500</v>
      </c>
      <c r="P10" s="14">
        <f>Настройки!$B$2*12-'Членские взносы'!B10-'Членские взносы'!O10</f>
        <v>24315.68</v>
      </c>
    </row>
    <row r="11" spans="1:16" x14ac:dyDescent="0.25">
      <c r="A11" s="4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">
        <f t="shared" si="0"/>
        <v>0</v>
      </c>
      <c r="P11" s="14">
        <f>Настройки!$B$2*12-'Членские взносы'!B11-'Членские взносы'!O11</f>
        <v>26815.68</v>
      </c>
    </row>
    <row r="12" spans="1:16" x14ac:dyDescent="0.25">
      <c r="A12" s="4">
        <v>10</v>
      </c>
      <c r="B12" s="5">
        <v>5000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4">
        <f t="shared" si="0"/>
        <v>0</v>
      </c>
      <c r="P12" s="14">
        <f>Настройки!$B$2*12-'Членские взносы'!B12-'Членские взносы'!O12</f>
        <v>21815.68</v>
      </c>
    </row>
    <row r="13" spans="1:16" x14ac:dyDescent="0.25">
      <c r="A13" s="4">
        <v>11</v>
      </c>
      <c r="B13" s="5">
        <v>-15000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>
        <f t="shared" si="0"/>
        <v>0</v>
      </c>
      <c r="P13" s="14">
        <f>Настройки!$B$2*12-'Членские взносы'!B13-'Членские взносы'!O13</f>
        <v>41815.68</v>
      </c>
    </row>
    <row r="14" spans="1:16" x14ac:dyDescent="0.25">
      <c r="A14" s="4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4">
        <f t="shared" si="0"/>
        <v>0</v>
      </c>
      <c r="P14" s="14">
        <f>Настройки!$B$2*12-'Членские взносы'!B14-'Членские взносы'!O14</f>
        <v>26815.68</v>
      </c>
    </row>
    <row r="15" spans="1:16" x14ac:dyDescent="0.25">
      <c r="A15" s="4">
        <v>13</v>
      </c>
      <c r="B15" s="5"/>
      <c r="C15" s="5"/>
      <c r="D15" s="5"/>
      <c r="E15" s="5"/>
      <c r="F15" s="5">
        <v>2500</v>
      </c>
      <c r="G15" s="5"/>
      <c r="H15" s="5"/>
      <c r="I15" s="5"/>
      <c r="J15" s="5"/>
      <c r="K15" s="5"/>
      <c r="L15" s="5"/>
      <c r="M15" s="5"/>
      <c r="N15" s="5"/>
      <c r="O15" s="14">
        <f t="shared" si="0"/>
        <v>2500</v>
      </c>
      <c r="P15" s="14">
        <f>Настройки!$B$2*12-'Членские взносы'!B15-'Членские взносы'!O15</f>
        <v>24315.68</v>
      </c>
    </row>
    <row r="16" spans="1:16" x14ac:dyDescent="0.25">
      <c r="A16" s="4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4">
        <f t="shared" si="0"/>
        <v>0</v>
      </c>
      <c r="P16" s="14">
        <f>Настройки!$B$2*12-'Членские взносы'!B16-'Членские взносы'!O16</f>
        <v>26815.68</v>
      </c>
    </row>
    <row r="17" spans="1:16" x14ac:dyDescent="0.25">
      <c r="A17" s="4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4">
        <f t="shared" si="0"/>
        <v>0</v>
      </c>
      <c r="P17" s="14">
        <f>Настройки!$B$2*12-'Членские взносы'!B17-'Членские взносы'!O17</f>
        <v>26815.68</v>
      </c>
    </row>
    <row r="18" spans="1:16" x14ac:dyDescent="0.25">
      <c r="A18" s="4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>
        <f t="shared" si="0"/>
        <v>0</v>
      </c>
      <c r="P18" s="14">
        <f>Настройки!$B$2*12-'Членские взносы'!B18-'Членские взносы'!O18</f>
        <v>26815.68</v>
      </c>
    </row>
    <row r="19" spans="1:16" x14ac:dyDescent="0.25">
      <c r="A19" s="4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4">
        <f t="shared" si="0"/>
        <v>0</v>
      </c>
      <c r="P19" s="14">
        <f>Настройки!$B$2*12-'Членские взносы'!B19-'Членские взносы'!O19</f>
        <v>26815.68</v>
      </c>
    </row>
    <row r="20" spans="1:16" x14ac:dyDescent="0.25">
      <c r="A20" s="4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4">
        <f t="shared" si="0"/>
        <v>0</v>
      </c>
      <c r="P20" s="14">
        <f>Настройки!$B$2*12-'Членские взносы'!B20-'Членские взносы'!O20</f>
        <v>26815.68</v>
      </c>
    </row>
    <row r="21" spans="1:16" x14ac:dyDescent="0.25">
      <c r="A21" s="4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4">
        <f t="shared" si="0"/>
        <v>0</v>
      </c>
      <c r="P21" s="14">
        <f>Настройки!$B$2*12-'Членские взносы'!B21-'Членские взносы'!O21</f>
        <v>26815.68</v>
      </c>
    </row>
    <row r="22" spans="1:16" x14ac:dyDescent="0.25">
      <c r="A22" s="4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">
        <f t="shared" si="0"/>
        <v>0</v>
      </c>
      <c r="P22" s="14">
        <f>Настройки!$B$2*12-'Членские взносы'!B22-'Членские взносы'!O22</f>
        <v>26815.68</v>
      </c>
    </row>
    <row r="23" spans="1:16" x14ac:dyDescent="0.25">
      <c r="A23" s="4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4">
        <f t="shared" si="0"/>
        <v>0</v>
      </c>
      <c r="P23" s="14">
        <f>Настройки!$B$2*12-'Членские взносы'!B23-'Членские взносы'!O23</f>
        <v>26815.68</v>
      </c>
    </row>
    <row r="24" spans="1:16" x14ac:dyDescent="0.25">
      <c r="A24" s="4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4">
        <f t="shared" si="0"/>
        <v>0</v>
      </c>
      <c r="P24" s="14">
        <f>Настройки!$B$2*12-'Членские взносы'!B24-'Членские взносы'!O24</f>
        <v>26815.68</v>
      </c>
    </row>
    <row r="25" spans="1:16" x14ac:dyDescent="0.25">
      <c r="A25" s="4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f t="shared" si="0"/>
        <v>0</v>
      </c>
      <c r="P25" s="14">
        <f>Настройки!$B$2*12-'Членские взносы'!B25-'Членские взносы'!O25</f>
        <v>26815.68</v>
      </c>
    </row>
    <row r="26" spans="1:16" x14ac:dyDescent="0.25">
      <c r="A26" s="4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f t="shared" si="0"/>
        <v>0</v>
      </c>
      <c r="P26" s="14">
        <f>Настройки!$B$2*12-'Членские взносы'!B26-'Членские взносы'!O26</f>
        <v>26815.68</v>
      </c>
    </row>
    <row r="27" spans="1:16" x14ac:dyDescent="0.25">
      <c r="A27" s="4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f t="shared" si="0"/>
        <v>0</v>
      </c>
      <c r="P27" s="14">
        <f>Настройки!$B$2*12-'Членские взносы'!B27-'Членские взносы'!O27</f>
        <v>26815.68</v>
      </c>
    </row>
    <row r="28" spans="1:16" x14ac:dyDescent="0.25">
      <c r="A28" s="4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4">
        <f t="shared" si="0"/>
        <v>0</v>
      </c>
      <c r="P28" s="14">
        <f>Настройки!$B$2*12-'Членские взносы'!B28-'Членские взносы'!O28</f>
        <v>26815.68</v>
      </c>
    </row>
    <row r="29" spans="1:16" x14ac:dyDescent="0.25">
      <c r="A29" s="4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4">
        <f t="shared" si="0"/>
        <v>0</v>
      </c>
      <c r="P29" s="14">
        <f>Настройки!$B$2*12-'Членские взносы'!B29-'Членские взносы'!O29</f>
        <v>26815.68</v>
      </c>
    </row>
    <row r="30" spans="1:16" x14ac:dyDescent="0.25">
      <c r="A30" s="4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4">
        <f t="shared" si="0"/>
        <v>0</v>
      </c>
      <c r="P30" s="14">
        <f>Настройки!$B$2*12-'Членские взносы'!B30-'Членские взносы'!O30</f>
        <v>26815.68</v>
      </c>
    </row>
    <row r="31" spans="1:16" x14ac:dyDescent="0.25">
      <c r="A31" s="4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4">
        <f t="shared" si="0"/>
        <v>0</v>
      </c>
      <c r="P31" s="14">
        <f>Настройки!$B$2*12-'Членские взносы'!B31-'Членские взносы'!O31</f>
        <v>26815.68</v>
      </c>
    </row>
    <row r="32" spans="1:16" x14ac:dyDescent="0.25">
      <c r="A32" s="4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4">
        <f t="shared" si="0"/>
        <v>0</v>
      </c>
      <c r="P32" s="14">
        <f>Настройки!$B$2*12-'Членские взносы'!B32-'Членские взносы'!O32</f>
        <v>26815.68</v>
      </c>
    </row>
    <row r="33" spans="1:16" x14ac:dyDescent="0.25">
      <c r="A33" s="4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4">
        <f t="shared" si="0"/>
        <v>0</v>
      </c>
      <c r="P33" s="14">
        <f>Настройки!$B$2*12-'Членские взносы'!B33-'Членские взносы'!O33</f>
        <v>26815.68</v>
      </c>
    </row>
    <row r="34" spans="1:16" x14ac:dyDescent="0.25">
      <c r="A34" s="4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4">
        <f t="shared" si="0"/>
        <v>0</v>
      </c>
      <c r="P34" s="14">
        <f>Настройки!$B$2*12-'Членские взносы'!B34-'Членские взносы'!O34</f>
        <v>26815.68</v>
      </c>
    </row>
    <row r="35" spans="1:16" x14ac:dyDescent="0.25">
      <c r="A35" s="4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4">
        <f t="shared" ref="O35:O66" si="1">SUM(C35:N35)</f>
        <v>0</v>
      </c>
      <c r="P35" s="14">
        <f>Настройки!$B$2*12-'Членские взносы'!B35-'Членские взносы'!O35</f>
        <v>26815.68</v>
      </c>
    </row>
    <row r="36" spans="1:16" x14ac:dyDescent="0.25">
      <c r="A36" s="4"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4">
        <f t="shared" si="1"/>
        <v>0</v>
      </c>
      <c r="P36" s="14">
        <f>Настройки!$B$2*12-'Членские взносы'!B36-'Членские взносы'!O36</f>
        <v>26815.68</v>
      </c>
    </row>
    <row r="37" spans="1:16" x14ac:dyDescent="0.25">
      <c r="A37" s="4"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4">
        <f t="shared" si="1"/>
        <v>0</v>
      </c>
      <c r="P37" s="14">
        <f>Настройки!$B$2*12-'Членские взносы'!B37-'Членские взносы'!O37</f>
        <v>26815.68</v>
      </c>
    </row>
    <row r="38" spans="1:16" x14ac:dyDescent="0.25">
      <c r="A38" s="4"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4">
        <f t="shared" si="1"/>
        <v>0</v>
      </c>
      <c r="P38" s="14">
        <f>Настройки!$B$2*12-'Членские взносы'!B38-'Членские взносы'!O38</f>
        <v>26815.68</v>
      </c>
    </row>
    <row r="39" spans="1:16" x14ac:dyDescent="0.25">
      <c r="A39" s="4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4">
        <f t="shared" si="1"/>
        <v>0</v>
      </c>
      <c r="P39" s="14">
        <f>Настройки!$B$2*12-'Членские взносы'!B39-'Членские взносы'!O39</f>
        <v>26815.68</v>
      </c>
    </row>
    <row r="40" spans="1:16" x14ac:dyDescent="0.25">
      <c r="A40" s="4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4">
        <f t="shared" si="1"/>
        <v>0</v>
      </c>
      <c r="P40" s="14">
        <f>Настройки!$B$2*12-'Членские взносы'!B40-'Членские взносы'!O40</f>
        <v>26815.68</v>
      </c>
    </row>
    <row r="41" spans="1:16" x14ac:dyDescent="0.25">
      <c r="A41" s="4"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4">
        <f t="shared" si="1"/>
        <v>0</v>
      </c>
      <c r="P41" s="14">
        <f>Настройки!$B$2*12-'Членские взносы'!B41-'Членские взносы'!O41</f>
        <v>26815.68</v>
      </c>
    </row>
    <row r="42" spans="1:16" x14ac:dyDescent="0.25">
      <c r="A42" s="4"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4">
        <f t="shared" si="1"/>
        <v>0</v>
      </c>
      <c r="P42" s="14">
        <f>Настройки!$B$2*12-'Членские взносы'!B42-'Членские взносы'!O42</f>
        <v>26815.68</v>
      </c>
    </row>
    <row r="43" spans="1:16" x14ac:dyDescent="0.25">
      <c r="A43" s="4">
        <v>41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4">
        <f t="shared" si="1"/>
        <v>0</v>
      </c>
      <c r="P43" s="14">
        <f>Настройки!$B$2*12-'Членские взносы'!B43-'Членские взносы'!O43</f>
        <v>26815.68</v>
      </c>
    </row>
    <row r="44" spans="1:16" x14ac:dyDescent="0.25">
      <c r="A44" s="4">
        <v>42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4">
        <f t="shared" si="1"/>
        <v>0</v>
      </c>
      <c r="P44" s="14">
        <f>Настройки!$B$2*12-'Членские взносы'!B44-'Членские взносы'!O44</f>
        <v>26815.68</v>
      </c>
    </row>
    <row r="45" spans="1:16" x14ac:dyDescent="0.25">
      <c r="A45" s="4">
        <v>43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4">
        <f t="shared" si="1"/>
        <v>0</v>
      </c>
      <c r="P45" s="14">
        <f>Настройки!$B$2*12-'Членские взносы'!B45-'Членские взносы'!O45</f>
        <v>26815.68</v>
      </c>
    </row>
    <row r="46" spans="1:16" x14ac:dyDescent="0.25">
      <c r="A46" s="4">
        <v>44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4">
        <f t="shared" si="1"/>
        <v>0</v>
      </c>
      <c r="P46" s="14">
        <f>Настройки!$B$2*12-'Членские взносы'!B46-'Членские взносы'!O46</f>
        <v>26815.68</v>
      </c>
    </row>
    <row r="47" spans="1:16" x14ac:dyDescent="0.25">
      <c r="A47" s="4"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4">
        <f t="shared" si="1"/>
        <v>0</v>
      </c>
      <c r="P47" s="14">
        <f>Настройки!$B$2*12-'Членские взносы'!B47-'Членские взносы'!O47</f>
        <v>26815.68</v>
      </c>
    </row>
    <row r="48" spans="1:16" x14ac:dyDescent="0.25">
      <c r="A48" s="4">
        <v>46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4">
        <f t="shared" si="1"/>
        <v>0</v>
      </c>
      <c r="P48" s="14">
        <f>Настройки!$B$2*12-'Членские взносы'!B48-'Членские взносы'!O48</f>
        <v>26815.68</v>
      </c>
    </row>
    <row r="49" spans="1:16" x14ac:dyDescent="0.25">
      <c r="A49" s="4">
        <v>47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4">
        <f t="shared" si="1"/>
        <v>0</v>
      </c>
      <c r="P49" s="14">
        <f>Настройки!$B$2*12-'Членские взносы'!B49-'Членские взносы'!O49</f>
        <v>26815.68</v>
      </c>
    </row>
    <row r="50" spans="1:16" x14ac:dyDescent="0.25">
      <c r="A50" s="4"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4">
        <f t="shared" si="1"/>
        <v>0</v>
      </c>
      <c r="P50" s="14">
        <f>Настройки!$B$2*12-'Членские взносы'!B50-'Членские взносы'!O50</f>
        <v>26815.68</v>
      </c>
    </row>
    <row r="51" spans="1:16" x14ac:dyDescent="0.25">
      <c r="A51" s="4">
        <v>49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4">
        <f t="shared" si="1"/>
        <v>0</v>
      </c>
      <c r="P51" s="14">
        <f>Настройки!$B$2*12-'Членские взносы'!B51-'Членские взносы'!O51</f>
        <v>26815.68</v>
      </c>
    </row>
    <row r="52" spans="1:16" x14ac:dyDescent="0.25">
      <c r="A52" s="4">
        <v>50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4">
        <f t="shared" si="1"/>
        <v>0</v>
      </c>
      <c r="P52" s="14">
        <f>Настройки!$B$2*12-'Членские взносы'!B52-'Членские взносы'!O52</f>
        <v>26815.68</v>
      </c>
    </row>
    <row r="53" spans="1:16" x14ac:dyDescent="0.25">
      <c r="A53" s="4">
        <v>51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4">
        <f t="shared" si="1"/>
        <v>0</v>
      </c>
      <c r="P53" s="14">
        <f>Настройки!$B$2*12-'Членские взносы'!B53-'Членские взносы'!O53</f>
        <v>26815.68</v>
      </c>
    </row>
    <row r="54" spans="1:16" x14ac:dyDescent="0.25">
      <c r="A54" s="4">
        <v>52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4">
        <f t="shared" si="1"/>
        <v>0</v>
      </c>
      <c r="P54" s="14">
        <f>Настройки!$B$2*12-'Членские взносы'!B54-'Членские взносы'!O54</f>
        <v>26815.68</v>
      </c>
    </row>
    <row r="55" spans="1:16" x14ac:dyDescent="0.25">
      <c r="A55" s="4">
        <v>53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4">
        <f t="shared" si="1"/>
        <v>0</v>
      </c>
      <c r="P55" s="14">
        <f>Настройки!$B$2*12-'Членские взносы'!B55-'Членские взносы'!O55</f>
        <v>26815.68</v>
      </c>
    </row>
    <row r="56" spans="1:16" x14ac:dyDescent="0.25">
      <c r="A56" s="4">
        <v>54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4">
        <f t="shared" si="1"/>
        <v>0</v>
      </c>
      <c r="P56" s="14">
        <f>Настройки!$B$2*12-'Членские взносы'!B56-'Членские взносы'!O56</f>
        <v>26815.68</v>
      </c>
    </row>
    <row r="57" spans="1:16" x14ac:dyDescent="0.25">
      <c r="A57" s="4">
        <v>55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4">
        <f t="shared" si="1"/>
        <v>0</v>
      </c>
      <c r="P57" s="14">
        <f>Настройки!$B$2*12-'Членские взносы'!B57-'Членские взносы'!O57</f>
        <v>26815.68</v>
      </c>
    </row>
    <row r="58" spans="1:16" x14ac:dyDescent="0.25">
      <c r="A58" s="4">
        <v>56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4">
        <f t="shared" si="1"/>
        <v>0</v>
      </c>
      <c r="P58" s="14">
        <f>Настройки!$B$2*12-'Членские взносы'!B58-'Членские взносы'!O58</f>
        <v>26815.68</v>
      </c>
    </row>
    <row r="59" spans="1:16" x14ac:dyDescent="0.25">
      <c r="A59" s="4">
        <v>57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4">
        <f t="shared" si="1"/>
        <v>0</v>
      </c>
      <c r="P59" s="14">
        <f>Настройки!$B$2*12-'Членские взносы'!B59-'Членские взносы'!O59</f>
        <v>26815.68</v>
      </c>
    </row>
    <row r="60" spans="1:16" x14ac:dyDescent="0.25">
      <c r="A60" s="4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4">
        <f t="shared" si="1"/>
        <v>0</v>
      </c>
      <c r="P60" s="14">
        <f>Настройки!$B$2*12-'Членские взносы'!B60-'Членские взносы'!O60</f>
        <v>26815.68</v>
      </c>
    </row>
    <row r="61" spans="1:16" x14ac:dyDescent="0.25">
      <c r="A61" s="4">
        <v>59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4">
        <f t="shared" si="1"/>
        <v>0</v>
      </c>
      <c r="P61" s="14">
        <f>Настройки!$B$2*12-'Членские взносы'!B61-'Членские взносы'!O61</f>
        <v>26815.68</v>
      </c>
    </row>
    <row r="62" spans="1:16" x14ac:dyDescent="0.25">
      <c r="A62" s="4">
        <v>60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4">
        <f t="shared" si="1"/>
        <v>0</v>
      </c>
      <c r="P62" s="14">
        <f>Настройки!$B$2*12-'Членские взносы'!B62-'Членские взносы'!O62</f>
        <v>26815.68</v>
      </c>
    </row>
    <row r="63" spans="1:16" x14ac:dyDescent="0.25">
      <c r="A63" s="4">
        <v>61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4">
        <f t="shared" si="1"/>
        <v>0</v>
      </c>
      <c r="P63" s="14">
        <f>Настройки!$B$2*12-'Членские взносы'!B63-'Членские взносы'!O63</f>
        <v>26815.68</v>
      </c>
    </row>
    <row r="64" spans="1:16" x14ac:dyDescent="0.25">
      <c r="A64" s="4">
        <v>62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4">
        <f t="shared" si="1"/>
        <v>0</v>
      </c>
      <c r="P64" s="14">
        <f>Настройки!$B$2*12-'Членские взносы'!B64-'Членские взносы'!O64</f>
        <v>26815.68</v>
      </c>
    </row>
    <row r="65" spans="1:16" x14ac:dyDescent="0.25">
      <c r="A65" s="4">
        <v>63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4">
        <f t="shared" si="1"/>
        <v>0</v>
      </c>
      <c r="P65" s="14">
        <f>Настройки!$B$2*12-'Членские взносы'!B65-'Членские взносы'!O65</f>
        <v>26815.68</v>
      </c>
    </row>
    <row r="66" spans="1:16" x14ac:dyDescent="0.25">
      <c r="A66" s="4">
        <v>64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4">
        <f t="shared" si="1"/>
        <v>0</v>
      </c>
      <c r="P66" s="14">
        <f>Настройки!$B$2*12-'Членские взносы'!B66-'Членские взносы'!O66</f>
        <v>26815.68</v>
      </c>
    </row>
    <row r="67" spans="1:16" x14ac:dyDescent="0.25">
      <c r="A67" s="4">
        <v>65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4">
        <f t="shared" ref="O67:O98" si="2">SUM(C67:N67)</f>
        <v>0</v>
      </c>
      <c r="P67" s="14">
        <f>Настройки!$B$2*12-'Членские взносы'!B67-'Членские взносы'!O67</f>
        <v>26815.68</v>
      </c>
    </row>
    <row r="68" spans="1:16" x14ac:dyDescent="0.25">
      <c r="A68" s="4">
        <v>66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4">
        <f t="shared" si="2"/>
        <v>0</v>
      </c>
      <c r="P68" s="14">
        <f>Настройки!$B$2*12-'Членские взносы'!B68-'Членские взносы'!O68</f>
        <v>26815.68</v>
      </c>
    </row>
    <row r="69" spans="1:16" x14ac:dyDescent="0.25">
      <c r="A69" s="4">
        <v>67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4">
        <f t="shared" si="2"/>
        <v>0</v>
      </c>
      <c r="P69" s="14">
        <f>Настройки!$B$2*12-'Членские взносы'!B69-'Членские взносы'!O69</f>
        <v>26815.68</v>
      </c>
    </row>
    <row r="70" spans="1:16" x14ac:dyDescent="0.25">
      <c r="A70" s="4">
        <v>68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4">
        <f t="shared" si="2"/>
        <v>0</v>
      </c>
      <c r="P70" s="14">
        <f>Настройки!$B$2*12-'Членские взносы'!B70-'Членские взносы'!O70</f>
        <v>26815.68</v>
      </c>
    </row>
    <row r="71" spans="1:16" x14ac:dyDescent="0.25">
      <c r="A71" s="4">
        <v>69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4">
        <f t="shared" si="2"/>
        <v>0</v>
      </c>
      <c r="P71" s="14">
        <f>Настройки!$B$2*12-'Членские взносы'!B71-'Членские взносы'!O71</f>
        <v>26815.68</v>
      </c>
    </row>
    <row r="72" spans="1:16" x14ac:dyDescent="0.25">
      <c r="A72" s="4">
        <v>70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4">
        <f t="shared" si="2"/>
        <v>0</v>
      </c>
      <c r="P72" s="14">
        <f>Настройки!$B$2*12-'Членские взносы'!B72-'Членские взносы'!O72</f>
        <v>26815.68</v>
      </c>
    </row>
    <row r="73" spans="1:16" x14ac:dyDescent="0.25">
      <c r="A73" s="4">
        <v>71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4">
        <f t="shared" si="2"/>
        <v>0</v>
      </c>
      <c r="P73" s="14">
        <f>Настройки!$B$2*12-'Членские взносы'!B73-'Членские взносы'!O73</f>
        <v>26815.68</v>
      </c>
    </row>
    <row r="74" spans="1:16" x14ac:dyDescent="0.25">
      <c r="A74" s="4">
        <v>72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4">
        <f t="shared" si="2"/>
        <v>0</v>
      </c>
      <c r="P74" s="14">
        <f>Настройки!$B$2*12-'Членские взносы'!B74-'Членские взносы'!O74</f>
        <v>26815.68</v>
      </c>
    </row>
    <row r="75" spans="1:16" x14ac:dyDescent="0.25">
      <c r="A75" s="4">
        <v>73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4">
        <f t="shared" si="2"/>
        <v>0</v>
      </c>
      <c r="P75" s="14">
        <f>Настройки!$B$2*12-'Членские взносы'!B75-'Членские взносы'!O75</f>
        <v>26815.68</v>
      </c>
    </row>
    <row r="76" spans="1:16" x14ac:dyDescent="0.25">
      <c r="A76" s="4">
        <v>74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4">
        <f t="shared" si="2"/>
        <v>0</v>
      </c>
      <c r="P76" s="14">
        <f>Настройки!$B$2*12-'Членские взносы'!B76-'Членские взносы'!O76</f>
        <v>26815.68</v>
      </c>
    </row>
    <row r="77" spans="1:16" x14ac:dyDescent="0.25">
      <c r="A77" s="4">
        <v>75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4">
        <f t="shared" si="2"/>
        <v>0</v>
      </c>
      <c r="P77" s="14">
        <f>Настройки!$B$2*12-'Членские взносы'!B77-'Членские взносы'!O77</f>
        <v>26815.68</v>
      </c>
    </row>
    <row r="78" spans="1:16" x14ac:dyDescent="0.25">
      <c r="A78" s="4">
        <v>76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4">
        <f t="shared" si="2"/>
        <v>0</v>
      </c>
      <c r="P78" s="14">
        <f>Настройки!$B$2*12-'Членские взносы'!B78-'Членские взносы'!O78</f>
        <v>26815.68</v>
      </c>
    </row>
    <row r="79" spans="1:16" x14ac:dyDescent="0.25">
      <c r="A79" s="4">
        <v>77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4">
        <f t="shared" si="2"/>
        <v>0</v>
      </c>
      <c r="P79" s="14">
        <f>Настройки!$B$2*12-'Членские взносы'!B79-'Членские взносы'!O79</f>
        <v>26815.68</v>
      </c>
    </row>
    <row r="80" spans="1:16" x14ac:dyDescent="0.25">
      <c r="A80" s="4">
        <v>78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4">
        <f t="shared" si="2"/>
        <v>0</v>
      </c>
      <c r="P80" s="14">
        <f>Настройки!$B$2*12-'Членские взносы'!B80-'Членские взносы'!O80</f>
        <v>26815.68</v>
      </c>
    </row>
    <row r="81" spans="1:16" x14ac:dyDescent="0.25">
      <c r="A81" s="4">
        <v>79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4">
        <f t="shared" si="2"/>
        <v>0</v>
      </c>
      <c r="P81" s="14">
        <f>Настройки!$B$2*12-'Членские взносы'!B81-'Членские взносы'!O81</f>
        <v>26815.68</v>
      </c>
    </row>
    <row r="82" spans="1:16" x14ac:dyDescent="0.25">
      <c r="A82" s="4">
        <v>80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4">
        <f t="shared" si="2"/>
        <v>0</v>
      </c>
      <c r="P82" s="14">
        <f>Настройки!$B$2*12-'Членские взносы'!B82-'Членские взносы'!O82</f>
        <v>26815.68</v>
      </c>
    </row>
    <row r="83" spans="1:16" x14ac:dyDescent="0.25">
      <c r="A83" s="4">
        <v>81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4">
        <f t="shared" si="2"/>
        <v>0</v>
      </c>
      <c r="P83" s="14">
        <f>Настройки!$B$2*12-'Членские взносы'!B83-'Членские взносы'!O83</f>
        <v>26815.68</v>
      </c>
    </row>
    <row r="84" spans="1:16" x14ac:dyDescent="0.25">
      <c r="A84" s="4">
        <v>82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4">
        <f t="shared" si="2"/>
        <v>0</v>
      </c>
      <c r="P84" s="14">
        <f>Настройки!$B$2*12-'Членские взносы'!B84-'Членские взносы'!O84</f>
        <v>26815.68</v>
      </c>
    </row>
    <row r="85" spans="1:16" x14ac:dyDescent="0.25">
      <c r="A85" s="4">
        <v>83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4">
        <f t="shared" si="2"/>
        <v>0</v>
      </c>
      <c r="P85" s="14">
        <f>Настройки!$B$2*12-'Членские взносы'!B85-'Членские взносы'!O85</f>
        <v>26815.68</v>
      </c>
    </row>
    <row r="86" spans="1:16" x14ac:dyDescent="0.25">
      <c r="A86" s="4">
        <v>84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4">
        <f t="shared" si="2"/>
        <v>0</v>
      </c>
      <c r="P86" s="14">
        <f>Настройки!$B$2*12-'Членские взносы'!B86-'Членские взносы'!O86</f>
        <v>26815.68</v>
      </c>
    </row>
    <row r="87" spans="1:16" x14ac:dyDescent="0.25">
      <c r="A87" s="4">
        <v>85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4">
        <f t="shared" si="2"/>
        <v>0</v>
      </c>
      <c r="P87" s="14">
        <f>Настройки!$B$2*12-'Членские взносы'!B87-'Членские взносы'!O87</f>
        <v>26815.68</v>
      </c>
    </row>
    <row r="88" spans="1:16" x14ac:dyDescent="0.25">
      <c r="A88" s="4">
        <v>86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4">
        <f t="shared" si="2"/>
        <v>0</v>
      </c>
      <c r="P88" s="14">
        <f>Настройки!$B$2*12-'Членские взносы'!B88-'Членские взносы'!O88</f>
        <v>26815.68</v>
      </c>
    </row>
    <row r="89" spans="1:16" x14ac:dyDescent="0.25">
      <c r="A89" s="4">
        <v>87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4">
        <f t="shared" si="2"/>
        <v>0</v>
      </c>
      <c r="P89" s="14">
        <f>Настройки!$B$2*12-'Членские взносы'!B89-'Членские взносы'!O89</f>
        <v>26815.68</v>
      </c>
    </row>
    <row r="90" spans="1:16" x14ac:dyDescent="0.25">
      <c r="A90" s="4">
        <v>88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4">
        <f t="shared" si="2"/>
        <v>0</v>
      </c>
      <c r="P90" s="14">
        <f>Настройки!$B$2*12-'Членские взносы'!B90-'Членские взносы'!O90</f>
        <v>26815.68</v>
      </c>
    </row>
    <row r="91" spans="1:16" x14ac:dyDescent="0.25">
      <c r="A91" s="4"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4">
        <f t="shared" si="2"/>
        <v>0</v>
      </c>
      <c r="P91" s="14">
        <f>Настройки!$B$2*12-'Членские взносы'!B91-'Членские взносы'!O91</f>
        <v>26815.68</v>
      </c>
    </row>
    <row r="92" spans="1:16" x14ac:dyDescent="0.25">
      <c r="A92" s="4">
        <v>90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4">
        <f t="shared" si="2"/>
        <v>0</v>
      </c>
      <c r="P92" s="14">
        <f>Настройки!$B$2*12-'Членские взносы'!B92-'Членские взносы'!O92</f>
        <v>26815.68</v>
      </c>
    </row>
    <row r="93" spans="1:16" x14ac:dyDescent="0.25">
      <c r="A93" s="4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4">
        <f t="shared" si="2"/>
        <v>0</v>
      </c>
      <c r="P93" s="14">
        <f>Настройки!$B$2*12-'Членские взносы'!B93-'Членские взносы'!O93</f>
        <v>26815.68</v>
      </c>
    </row>
    <row r="94" spans="1:16" x14ac:dyDescent="0.25">
      <c r="A94" s="4">
        <v>92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4">
        <f t="shared" si="2"/>
        <v>0</v>
      </c>
      <c r="P94" s="14">
        <f>Настройки!$B$2*12-'Членские взносы'!B94-'Членские взносы'!O94</f>
        <v>26815.68</v>
      </c>
    </row>
    <row r="95" spans="1:16" x14ac:dyDescent="0.25">
      <c r="A95" s="4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4">
        <f t="shared" si="2"/>
        <v>0</v>
      </c>
      <c r="P95" s="14">
        <f>Настройки!$B$2*12-'Членские взносы'!B95-'Членские взносы'!O95</f>
        <v>26815.68</v>
      </c>
    </row>
    <row r="96" spans="1:16" x14ac:dyDescent="0.25">
      <c r="A96" s="4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4">
        <f t="shared" si="2"/>
        <v>0</v>
      </c>
      <c r="P96" s="14">
        <f>Настройки!$B$2*12-'Членские взносы'!B96-'Членские взносы'!O96</f>
        <v>26815.68</v>
      </c>
    </row>
    <row r="97" spans="1:16" x14ac:dyDescent="0.25">
      <c r="A97" s="4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4">
        <f t="shared" si="2"/>
        <v>0</v>
      </c>
      <c r="P97" s="14">
        <f>Настройки!$B$2*12-'Членские взносы'!B97-'Членские взносы'!O97</f>
        <v>26815.68</v>
      </c>
    </row>
    <row r="98" spans="1:16" x14ac:dyDescent="0.25">
      <c r="A98" s="4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4">
        <f t="shared" si="2"/>
        <v>0</v>
      </c>
      <c r="P98" s="14">
        <f>Настройки!$B$2*12-'Членские взносы'!B98-'Членские взносы'!O98</f>
        <v>26815.68</v>
      </c>
    </row>
    <row r="99" spans="1:16" x14ac:dyDescent="0.25">
      <c r="A99" s="4">
        <v>97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4">
        <f t="shared" ref="O99:O130" si="3">SUM(C99:N99)</f>
        <v>0</v>
      </c>
      <c r="P99" s="14">
        <f>Настройки!$B$2*12-'Членские взносы'!B99-'Членские взносы'!O99</f>
        <v>26815.68</v>
      </c>
    </row>
    <row r="100" spans="1:16" x14ac:dyDescent="0.25">
      <c r="A100" s="4">
        <v>98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4">
        <f t="shared" si="3"/>
        <v>0</v>
      </c>
      <c r="P100" s="14">
        <f>Настройки!$B$2*12-'Членские взносы'!B100-'Членские взносы'!O100</f>
        <v>26815.68</v>
      </c>
    </row>
    <row r="101" spans="1:16" x14ac:dyDescent="0.25">
      <c r="A101" s="4">
        <v>99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4">
        <f t="shared" si="3"/>
        <v>0</v>
      </c>
      <c r="P101" s="14">
        <f>Настройки!$B$2*12-'Членские взносы'!B101-'Членские взносы'!O101</f>
        <v>26815.68</v>
      </c>
    </row>
    <row r="102" spans="1:16" x14ac:dyDescent="0.25">
      <c r="A102" s="4">
        <v>100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4">
        <f t="shared" si="3"/>
        <v>0</v>
      </c>
      <c r="P102" s="14">
        <f>Настройки!$B$2*12-'Членские взносы'!B102-'Членские взносы'!O102</f>
        <v>26815.68</v>
      </c>
    </row>
    <row r="103" spans="1:16" x14ac:dyDescent="0.25">
      <c r="A103" s="4">
        <v>101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4">
        <f t="shared" si="3"/>
        <v>0</v>
      </c>
      <c r="P103" s="14">
        <f>Настройки!$B$2*12-'Членские взносы'!B103-'Членские взносы'!O103</f>
        <v>26815.68</v>
      </c>
    </row>
    <row r="104" spans="1:16" x14ac:dyDescent="0.25">
      <c r="A104" s="4">
        <v>102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4">
        <f t="shared" si="3"/>
        <v>0</v>
      </c>
      <c r="P104" s="14">
        <f>Настройки!$B$2*12-'Членские взносы'!B104-'Членские взносы'!O104</f>
        <v>26815.68</v>
      </c>
    </row>
    <row r="105" spans="1:16" x14ac:dyDescent="0.25">
      <c r="A105" s="4">
        <v>103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4">
        <f t="shared" si="3"/>
        <v>0</v>
      </c>
      <c r="P105" s="14">
        <f>Настройки!$B$2*12-'Членские взносы'!B105-'Членские взносы'!O105</f>
        <v>26815.68</v>
      </c>
    </row>
    <row r="106" spans="1:16" x14ac:dyDescent="0.25">
      <c r="A106" s="4">
        <v>104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4">
        <f t="shared" si="3"/>
        <v>0</v>
      </c>
      <c r="P106" s="14">
        <f>Настройки!$B$2*12-'Членские взносы'!B106-'Членские взносы'!O106</f>
        <v>26815.68</v>
      </c>
    </row>
    <row r="107" spans="1:16" x14ac:dyDescent="0.25">
      <c r="A107" s="4">
        <v>105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4">
        <f t="shared" si="3"/>
        <v>0</v>
      </c>
      <c r="P107" s="14">
        <f>Настройки!$B$2*12-'Членские взносы'!B107-'Членские взносы'!O107</f>
        <v>26815.68</v>
      </c>
    </row>
    <row r="108" spans="1:16" x14ac:dyDescent="0.25">
      <c r="A108" s="4">
        <v>106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4">
        <f t="shared" si="3"/>
        <v>0</v>
      </c>
      <c r="P108" s="14">
        <f>Настройки!$B$2*12-'Членские взносы'!B108-'Членские взносы'!O108</f>
        <v>26815.68</v>
      </c>
    </row>
    <row r="109" spans="1:16" x14ac:dyDescent="0.25">
      <c r="A109" s="4">
        <v>107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4">
        <f t="shared" si="3"/>
        <v>0</v>
      </c>
      <c r="P109" s="14">
        <f>Настройки!$B$2*12-'Членские взносы'!B109-'Членские взносы'!O109</f>
        <v>26815.68</v>
      </c>
    </row>
    <row r="110" spans="1:16" x14ac:dyDescent="0.25">
      <c r="A110" s="4">
        <v>108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4">
        <f t="shared" si="3"/>
        <v>0</v>
      </c>
      <c r="P110" s="14">
        <f>Настройки!$B$2*12-'Членские взносы'!B110-'Членские взносы'!O110</f>
        <v>26815.68</v>
      </c>
    </row>
    <row r="111" spans="1:16" x14ac:dyDescent="0.25">
      <c r="A111" s="4">
        <v>109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4">
        <f t="shared" si="3"/>
        <v>0</v>
      </c>
      <c r="P111" s="14">
        <f>Настройки!$B$2*12-'Членские взносы'!B111-'Членские взносы'!O111</f>
        <v>26815.68</v>
      </c>
    </row>
    <row r="112" spans="1:16" x14ac:dyDescent="0.25">
      <c r="A112" s="4">
        <v>110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4">
        <f t="shared" si="3"/>
        <v>0</v>
      </c>
      <c r="P112" s="14">
        <f>Настройки!$B$2*12-'Членские взносы'!B112-'Членские взносы'!O112</f>
        <v>26815.68</v>
      </c>
    </row>
    <row r="113" spans="1:16" x14ac:dyDescent="0.25">
      <c r="A113" s="4">
        <v>111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4">
        <f t="shared" si="3"/>
        <v>0</v>
      </c>
      <c r="P113" s="14">
        <f>Настройки!$B$2*12-'Членские взносы'!B113-'Членские взносы'!O113</f>
        <v>26815.68</v>
      </c>
    </row>
    <row r="114" spans="1:16" x14ac:dyDescent="0.25">
      <c r="A114" s="4">
        <v>112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4">
        <f t="shared" si="3"/>
        <v>0</v>
      </c>
      <c r="P114" s="14">
        <f>Настройки!$B$2*12-'Членские взносы'!B114-'Членские взносы'!O114</f>
        <v>26815.68</v>
      </c>
    </row>
    <row r="115" spans="1:16" x14ac:dyDescent="0.25">
      <c r="A115" s="4">
        <v>113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4">
        <f t="shared" si="3"/>
        <v>0</v>
      </c>
      <c r="P115" s="14">
        <f>Настройки!$B$2*12-'Членские взносы'!B115-'Членские взносы'!O115</f>
        <v>26815.68</v>
      </c>
    </row>
    <row r="116" spans="1:16" x14ac:dyDescent="0.25">
      <c r="A116" s="4">
        <v>114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4">
        <f t="shared" si="3"/>
        <v>0</v>
      </c>
      <c r="P116" s="14">
        <f>Настройки!$B$2*12-'Членские взносы'!B116-'Членские взносы'!O116</f>
        <v>26815.68</v>
      </c>
    </row>
    <row r="117" spans="1:16" x14ac:dyDescent="0.25">
      <c r="A117" s="4">
        <v>115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4">
        <f t="shared" si="3"/>
        <v>0</v>
      </c>
      <c r="P117" s="14">
        <f>Настройки!$B$2*12-'Членские взносы'!B117-'Членские взносы'!O117</f>
        <v>26815.68</v>
      </c>
    </row>
    <row r="118" spans="1:16" x14ac:dyDescent="0.25">
      <c r="A118" s="4">
        <v>116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4">
        <f t="shared" si="3"/>
        <v>0</v>
      </c>
      <c r="P118" s="14">
        <f>Настройки!$B$2*12-'Членские взносы'!B118-'Членские взносы'!O118</f>
        <v>26815.68</v>
      </c>
    </row>
    <row r="119" spans="1:16" x14ac:dyDescent="0.25">
      <c r="A119" s="4">
        <v>117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4">
        <f t="shared" si="3"/>
        <v>0</v>
      </c>
      <c r="P119" s="14">
        <f>Настройки!$B$2*12-'Членские взносы'!B119-'Членские взносы'!O119</f>
        <v>26815.68</v>
      </c>
    </row>
    <row r="120" spans="1:16" x14ac:dyDescent="0.25">
      <c r="A120" s="4">
        <v>118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4">
        <f t="shared" si="3"/>
        <v>0</v>
      </c>
      <c r="P120" s="14">
        <f>Настройки!$B$2*12-'Членские взносы'!B120-'Членские взносы'!O120</f>
        <v>26815.68</v>
      </c>
    </row>
    <row r="121" spans="1:16" x14ac:dyDescent="0.25">
      <c r="A121" s="4">
        <v>119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4">
        <f t="shared" si="3"/>
        <v>0</v>
      </c>
      <c r="P121" s="14">
        <f>Настройки!$B$2*12-'Членские взносы'!B121-'Членские взносы'!O121</f>
        <v>26815.68</v>
      </c>
    </row>
    <row r="122" spans="1:16" x14ac:dyDescent="0.25">
      <c r="A122" s="4">
        <v>120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4">
        <f t="shared" si="3"/>
        <v>0</v>
      </c>
      <c r="P122" s="14">
        <f>Настройки!$B$2*12-'Членские взносы'!B122-'Членские взносы'!O122</f>
        <v>26815.68</v>
      </c>
    </row>
    <row r="123" spans="1:16" x14ac:dyDescent="0.25">
      <c r="A123" s="4">
        <v>121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4">
        <f t="shared" si="3"/>
        <v>0</v>
      </c>
      <c r="P123" s="14">
        <f>Настройки!$B$2*12-'Членские взносы'!B123-'Членские взносы'!O123</f>
        <v>26815.68</v>
      </c>
    </row>
    <row r="124" spans="1:16" x14ac:dyDescent="0.25">
      <c r="A124" s="4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4">
        <f t="shared" si="3"/>
        <v>0</v>
      </c>
      <c r="P124" s="14">
        <f>Настройки!$B$2*12-'Членские взносы'!B124-'Членские взносы'!O124</f>
        <v>26815.68</v>
      </c>
    </row>
    <row r="125" spans="1:16" x14ac:dyDescent="0.25">
      <c r="A125" s="4">
        <v>123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4">
        <f t="shared" si="3"/>
        <v>0</v>
      </c>
      <c r="P125" s="14">
        <f>Настройки!$B$2*12-'Членские взносы'!B125-'Членские взносы'!O125</f>
        <v>26815.68</v>
      </c>
    </row>
    <row r="126" spans="1:16" x14ac:dyDescent="0.25">
      <c r="A126" s="4">
        <v>124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4">
        <f t="shared" si="3"/>
        <v>0</v>
      </c>
      <c r="P126" s="14">
        <f>Настройки!$B$2*12-'Членские взносы'!B126-'Членские взносы'!O126</f>
        <v>26815.68</v>
      </c>
    </row>
    <row r="127" spans="1:16" x14ac:dyDescent="0.25">
      <c r="A127" s="4">
        <v>125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4">
        <f t="shared" si="3"/>
        <v>0</v>
      </c>
      <c r="P127" s="14">
        <f>Настройки!$B$2*12-'Членские взносы'!B127-'Членские взносы'!O127</f>
        <v>26815.68</v>
      </c>
    </row>
    <row r="128" spans="1:16" x14ac:dyDescent="0.25">
      <c r="A128" s="4">
        <v>126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4">
        <f t="shared" si="3"/>
        <v>0</v>
      </c>
      <c r="P128" s="14">
        <f>Настройки!$B$2*12-'Членские взносы'!B128-'Членские взносы'!O128</f>
        <v>26815.68</v>
      </c>
    </row>
    <row r="129" spans="1:16" x14ac:dyDescent="0.25">
      <c r="A129" s="4">
        <v>127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4">
        <f t="shared" si="3"/>
        <v>0</v>
      </c>
      <c r="P129" s="14">
        <f>Настройки!$B$2*12-'Членские взносы'!B129-'Членские взносы'!O129</f>
        <v>26815.68</v>
      </c>
    </row>
    <row r="130" spans="1:16" x14ac:dyDescent="0.25">
      <c r="A130" s="4">
        <v>128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4">
        <f t="shared" si="3"/>
        <v>0</v>
      </c>
      <c r="P130" s="14">
        <f>Настройки!$B$2*12-'Членские взносы'!B130-'Членские взносы'!O130</f>
        <v>26815.68</v>
      </c>
    </row>
    <row r="131" spans="1:16" x14ac:dyDescent="0.25">
      <c r="A131" s="4">
        <v>129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4">
        <f t="shared" ref="O131" si="4">SUM(C131:N131)</f>
        <v>0</v>
      </c>
      <c r="P131" s="14">
        <f>Настройки!$B$2*12-'Членские взносы'!B131-'Членские взносы'!O131</f>
        <v>26815.68</v>
      </c>
    </row>
    <row r="132" spans="1:16" x14ac:dyDescent="0.25">
      <c r="A132" s="4">
        <v>130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4">
        <f t="shared" ref="O132:O162" si="5">SUM(C132:N132)</f>
        <v>0</v>
      </c>
      <c r="P132" s="14">
        <f>Настройки!$B$2*12-'Членские взносы'!B132-'Членские взносы'!O132</f>
        <v>26815.68</v>
      </c>
    </row>
    <row r="133" spans="1:16" x14ac:dyDescent="0.25">
      <c r="A133" s="4">
        <v>131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4">
        <f t="shared" si="5"/>
        <v>0</v>
      </c>
      <c r="P133" s="14">
        <f>Настройки!$B$2*12-'Членские взносы'!B133-'Членские взносы'!O133</f>
        <v>26815.68</v>
      </c>
    </row>
    <row r="134" spans="1:16" x14ac:dyDescent="0.25">
      <c r="A134" s="4">
        <v>132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4">
        <f t="shared" si="5"/>
        <v>0</v>
      </c>
      <c r="P134" s="14">
        <f>Настройки!$B$2*12-'Членские взносы'!B134-'Членские взносы'!O134</f>
        <v>26815.68</v>
      </c>
    </row>
    <row r="135" spans="1:16" x14ac:dyDescent="0.25">
      <c r="A135" s="4">
        <v>133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4">
        <f t="shared" si="5"/>
        <v>0</v>
      </c>
      <c r="P135" s="14">
        <f>Настройки!$B$2*12-'Членские взносы'!B135-'Членские взносы'!O135</f>
        <v>26815.68</v>
      </c>
    </row>
    <row r="136" spans="1:16" x14ac:dyDescent="0.25">
      <c r="A136" s="4">
        <v>134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4">
        <f t="shared" si="5"/>
        <v>0</v>
      </c>
      <c r="P136" s="14">
        <f>Настройки!$B$2*12-'Членские взносы'!B136-'Членские взносы'!O136</f>
        <v>26815.68</v>
      </c>
    </row>
    <row r="137" spans="1:16" x14ac:dyDescent="0.25">
      <c r="A137" s="4">
        <v>135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4">
        <f t="shared" si="5"/>
        <v>0</v>
      </c>
      <c r="P137" s="14">
        <f>Настройки!$B$2*12-'Членские взносы'!B137-'Членские взносы'!O137</f>
        <v>26815.68</v>
      </c>
    </row>
    <row r="138" spans="1:16" x14ac:dyDescent="0.25">
      <c r="A138" s="4">
        <v>136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4">
        <f t="shared" si="5"/>
        <v>0</v>
      </c>
      <c r="P138" s="14">
        <f>Настройки!$B$2*12-'Членские взносы'!B138-'Членские взносы'!O138</f>
        <v>26815.68</v>
      </c>
    </row>
    <row r="139" spans="1:16" x14ac:dyDescent="0.25">
      <c r="A139" s="4">
        <v>137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4">
        <f t="shared" si="5"/>
        <v>0</v>
      </c>
      <c r="P139" s="14">
        <f>Настройки!$B$2*12-'Членские взносы'!B139-'Членские взносы'!O139</f>
        <v>26815.68</v>
      </c>
    </row>
    <row r="140" spans="1:16" x14ac:dyDescent="0.25">
      <c r="A140" s="4">
        <v>138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4">
        <f t="shared" si="5"/>
        <v>0</v>
      </c>
      <c r="P140" s="14">
        <f>Настройки!$B$2*12-'Членские взносы'!B140-'Членские взносы'!O140</f>
        <v>26815.68</v>
      </c>
    </row>
    <row r="141" spans="1:16" x14ac:dyDescent="0.25">
      <c r="A141" s="4">
        <v>139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4">
        <f t="shared" si="5"/>
        <v>0</v>
      </c>
      <c r="P141" s="14">
        <f>Настройки!$B$2*12-'Членские взносы'!B141-'Членские взносы'!O141</f>
        <v>26815.68</v>
      </c>
    </row>
    <row r="142" spans="1:16" x14ac:dyDescent="0.25">
      <c r="A142" s="4">
        <v>140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4">
        <f t="shared" si="5"/>
        <v>0</v>
      </c>
      <c r="P142" s="14">
        <f>Настройки!$B$2*12-'Членские взносы'!B142-'Членские взносы'!O142</f>
        <v>26815.68</v>
      </c>
    </row>
    <row r="143" spans="1:16" x14ac:dyDescent="0.25">
      <c r="A143" s="4">
        <v>141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4">
        <f t="shared" si="5"/>
        <v>0</v>
      </c>
      <c r="P143" s="14">
        <f>Настройки!$B$2*12-'Членские взносы'!B143-'Членские взносы'!O143</f>
        <v>26815.68</v>
      </c>
    </row>
    <row r="144" spans="1:16" x14ac:dyDescent="0.25">
      <c r="A144" s="4">
        <v>142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4">
        <f t="shared" si="5"/>
        <v>0</v>
      </c>
      <c r="P144" s="14">
        <f>Настройки!$B$2*12-'Членские взносы'!B144-'Членские взносы'!O144</f>
        <v>26815.68</v>
      </c>
    </row>
    <row r="145" spans="1:16" x14ac:dyDescent="0.25">
      <c r="A145" s="4">
        <v>143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4">
        <f t="shared" si="5"/>
        <v>0</v>
      </c>
      <c r="P145" s="14">
        <f>Настройки!$B$2*12-'Членские взносы'!B145-'Членские взносы'!O145</f>
        <v>26815.68</v>
      </c>
    </row>
    <row r="146" spans="1:16" x14ac:dyDescent="0.25">
      <c r="A146" s="4">
        <v>144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4">
        <f t="shared" si="5"/>
        <v>0</v>
      </c>
      <c r="P146" s="14">
        <f>Настройки!$B$2*12-'Членские взносы'!B146-'Членские взносы'!O146</f>
        <v>26815.68</v>
      </c>
    </row>
    <row r="147" spans="1:16" x14ac:dyDescent="0.25">
      <c r="A147" s="4">
        <v>145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4">
        <f t="shared" si="5"/>
        <v>0</v>
      </c>
      <c r="P147" s="14">
        <f>Настройки!$B$2*12-'Членские взносы'!B147-'Членские взносы'!O147</f>
        <v>26815.68</v>
      </c>
    </row>
    <row r="148" spans="1:16" x14ac:dyDescent="0.25">
      <c r="A148" s="4">
        <v>146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4">
        <f t="shared" si="5"/>
        <v>0</v>
      </c>
      <c r="P148" s="14">
        <f>Настройки!$B$2*12-'Членские взносы'!B148-'Членские взносы'!O148</f>
        <v>26815.68</v>
      </c>
    </row>
    <row r="149" spans="1:16" x14ac:dyDescent="0.25">
      <c r="A149" s="4">
        <v>147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4">
        <f t="shared" si="5"/>
        <v>0</v>
      </c>
      <c r="P149" s="14">
        <f>Настройки!$B$2*12-'Членские взносы'!B149-'Членские взносы'!O149</f>
        <v>26815.68</v>
      </c>
    </row>
    <row r="150" spans="1:16" x14ac:dyDescent="0.25">
      <c r="A150" s="4">
        <v>148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4">
        <f t="shared" si="5"/>
        <v>0</v>
      </c>
      <c r="P150" s="14">
        <f>Настройки!$B$2*12-'Членские взносы'!B150-'Членские взносы'!O150</f>
        <v>26815.68</v>
      </c>
    </row>
    <row r="151" spans="1:16" x14ac:dyDescent="0.25">
      <c r="A151" s="4">
        <v>149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4">
        <f t="shared" si="5"/>
        <v>0</v>
      </c>
      <c r="P151" s="14">
        <f>Настройки!$B$2*12-'Членские взносы'!B151-'Членские взносы'!O151</f>
        <v>26815.68</v>
      </c>
    </row>
    <row r="152" spans="1:16" x14ac:dyDescent="0.25">
      <c r="A152" s="4">
        <v>150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4">
        <f t="shared" si="5"/>
        <v>0</v>
      </c>
      <c r="P152" s="14">
        <f>Настройки!$B$2*12-'Членские взносы'!B152-'Членские взносы'!O152</f>
        <v>26815.68</v>
      </c>
    </row>
    <row r="153" spans="1:16" x14ac:dyDescent="0.25">
      <c r="A153" s="4">
        <v>151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4">
        <f t="shared" si="5"/>
        <v>0</v>
      </c>
      <c r="P153" s="14">
        <f>Настройки!$B$2*12-'Членские взносы'!B153-'Членские взносы'!O153</f>
        <v>26815.68</v>
      </c>
    </row>
    <row r="154" spans="1:16" x14ac:dyDescent="0.25">
      <c r="A154" s="4">
        <v>152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4">
        <f t="shared" si="5"/>
        <v>0</v>
      </c>
      <c r="P154" s="14">
        <f>Настройки!$B$2*12-'Членские взносы'!B154-'Членские взносы'!O154</f>
        <v>26815.68</v>
      </c>
    </row>
    <row r="155" spans="1:16" x14ac:dyDescent="0.25">
      <c r="A155" s="4">
        <v>153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4">
        <f t="shared" si="5"/>
        <v>0</v>
      </c>
      <c r="P155" s="14">
        <f>Настройки!$B$2*12-'Членские взносы'!B155-'Членские взносы'!O155</f>
        <v>26815.68</v>
      </c>
    </row>
    <row r="156" spans="1:16" x14ac:dyDescent="0.25">
      <c r="A156" s="4">
        <v>154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4">
        <f t="shared" si="5"/>
        <v>0</v>
      </c>
      <c r="P156" s="14">
        <f>Настройки!$B$2*12-'Членские взносы'!B156-'Членские взносы'!O156</f>
        <v>26815.68</v>
      </c>
    </row>
    <row r="157" spans="1:16" x14ac:dyDescent="0.25">
      <c r="A157" s="4">
        <v>155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4">
        <f t="shared" si="5"/>
        <v>0</v>
      </c>
      <c r="P157" s="14">
        <f>Настройки!$B$2*12-'Членские взносы'!B157-'Членские взносы'!O157</f>
        <v>26815.68</v>
      </c>
    </row>
    <row r="158" spans="1:16" x14ac:dyDescent="0.25">
      <c r="A158" s="4">
        <v>156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4">
        <f t="shared" si="5"/>
        <v>0</v>
      </c>
      <c r="P158" s="14">
        <f>Настройки!$B$2*12-'Членские взносы'!B158-'Членские взносы'!O158</f>
        <v>26815.68</v>
      </c>
    </row>
    <row r="159" spans="1:16" x14ac:dyDescent="0.25">
      <c r="A159" s="4">
        <v>157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4">
        <f t="shared" si="5"/>
        <v>0</v>
      </c>
      <c r="P159" s="14">
        <f>Настройки!$B$2*12-'Членские взносы'!B159-'Членские взносы'!O159</f>
        <v>26815.68</v>
      </c>
    </row>
    <row r="160" spans="1:16" x14ac:dyDescent="0.25">
      <c r="A160" s="4">
        <v>158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4">
        <f t="shared" si="5"/>
        <v>0</v>
      </c>
      <c r="P160" s="14">
        <f>Настройки!$B$2*12-'Членские взносы'!B160-'Членские взносы'!O160</f>
        <v>26815.68</v>
      </c>
    </row>
    <row r="161" spans="1:16" x14ac:dyDescent="0.25">
      <c r="A161" s="4">
        <v>159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4">
        <f t="shared" si="5"/>
        <v>0</v>
      </c>
      <c r="P161" s="14">
        <f>Настройки!$B$2*12-'Членские взносы'!B161-'Членские взносы'!O161</f>
        <v>26815.68</v>
      </c>
    </row>
    <row r="162" spans="1:16" x14ac:dyDescent="0.25">
      <c r="A162" s="4">
        <v>160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4">
        <f t="shared" si="5"/>
        <v>0</v>
      </c>
      <c r="P162" s="14">
        <f>Настройки!$B$2*12-'Членские взносы'!B162-'Членские взносы'!O162</f>
        <v>26815.68</v>
      </c>
    </row>
    <row r="163" spans="1:16" s="7" customFormat="1" x14ac:dyDescent="0.25">
      <c r="A163" s="9"/>
      <c r="B163" s="8" t="s">
        <v>15</v>
      </c>
      <c r="C163" s="10">
        <f>SUM(C3:C162)</f>
        <v>12500</v>
      </c>
      <c r="D163" s="10">
        <f t="shared" ref="D163:N163" si="6">SUM(D3:D162)</f>
        <v>7500</v>
      </c>
      <c r="E163" s="10">
        <f t="shared" si="6"/>
        <v>32500</v>
      </c>
      <c r="F163" s="10">
        <f t="shared" si="6"/>
        <v>5000</v>
      </c>
      <c r="G163" s="10">
        <f t="shared" si="6"/>
        <v>32500</v>
      </c>
      <c r="H163" s="10">
        <f t="shared" si="6"/>
        <v>12500</v>
      </c>
      <c r="I163" s="10">
        <f t="shared" si="6"/>
        <v>2500</v>
      </c>
      <c r="J163" s="10">
        <f t="shared" si="6"/>
        <v>2500</v>
      </c>
      <c r="K163" s="10">
        <f t="shared" si="6"/>
        <v>12500</v>
      </c>
      <c r="L163" s="10">
        <f t="shared" si="6"/>
        <v>2500</v>
      </c>
      <c r="M163" s="10">
        <f t="shared" si="6"/>
        <v>2500</v>
      </c>
      <c r="N163" s="10">
        <f t="shared" si="6"/>
        <v>2500</v>
      </c>
      <c r="O163" s="16"/>
      <c r="P163" s="16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y+leLyRf01L9s4iSbzs1UC94th6mDVqjtNoUiuNtx463Fag6I9cuu2RMML7P9UNSJ6ciWpkbjQk+VYMlKbxSaw==" saltValue="fjc1aPEJK+nTvNBV0ZlH2A==" spinCount="100000" sqref="C3:M162" name="Диапазон1"/>
  </protectedRanges>
  <conditionalFormatting sqref="B3:B162">
    <cfRule type="expression" dxfId="27" priority="3">
      <formula>B3&lt;0</formula>
    </cfRule>
  </conditionalFormatting>
  <conditionalFormatting sqref="P3:P162">
    <cfRule type="expression" dxfId="26" priority="1">
      <formula>P3&lt;=0</formula>
    </cfRule>
    <cfRule type="expression" dxfId="25" priority="2">
      <formula>P3&gt;0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>
      <selection activeCell="K11" sqref="K11"/>
    </sheetView>
  </sheetViews>
  <sheetFormatPr defaultRowHeight="15" x14ac:dyDescent="0.25"/>
  <cols>
    <col min="2" max="2" width="14.42578125" customWidth="1"/>
    <col min="15" max="15" width="11.5703125" customWidth="1"/>
  </cols>
  <sheetData>
    <row r="1" spans="1:16" ht="18.75" x14ac:dyDescent="0.3">
      <c r="A1" s="6" t="s">
        <v>52</v>
      </c>
    </row>
    <row r="2" spans="1:16" ht="60" x14ac:dyDescent="0.25">
      <c r="A2" s="2" t="s">
        <v>0</v>
      </c>
      <c r="B2" s="3" t="s">
        <v>54</v>
      </c>
      <c r="C2" s="2" t="s">
        <v>10</v>
      </c>
      <c r="D2" s="2" t="s">
        <v>12</v>
      </c>
      <c r="E2" s="2" t="s">
        <v>11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18" t="s">
        <v>51</v>
      </c>
      <c r="P2" s="18" t="s">
        <v>13</v>
      </c>
    </row>
    <row r="3" spans="1:16" x14ac:dyDescent="0.25">
      <c r="A3" s="4">
        <v>1</v>
      </c>
      <c r="B3" s="5">
        <v>-15000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>
        <f t="shared" ref="O3:O34" si="0">SUM(C3:N3)</f>
        <v>0</v>
      </c>
      <c r="P3" s="14">
        <f>Настройки!$B$4-B3-O3</f>
        <v>30000</v>
      </c>
    </row>
    <row r="4" spans="1:16" x14ac:dyDescent="0.25">
      <c r="A4" s="4">
        <v>2</v>
      </c>
      <c r="B4" s="5"/>
      <c r="C4" s="5">
        <v>5000</v>
      </c>
      <c r="D4" s="5"/>
      <c r="E4" s="5"/>
      <c r="F4" s="5"/>
      <c r="G4" s="5">
        <v>5000</v>
      </c>
      <c r="H4" s="5"/>
      <c r="I4" s="5"/>
      <c r="J4" s="5"/>
      <c r="K4" s="5">
        <v>5000</v>
      </c>
      <c r="L4" s="5"/>
      <c r="M4" s="5"/>
      <c r="N4" s="5"/>
      <c r="O4" s="14">
        <f t="shared" si="0"/>
        <v>15000</v>
      </c>
      <c r="P4" s="14">
        <f>Настройки!$B$4-B4-O4</f>
        <v>0</v>
      </c>
    </row>
    <row r="5" spans="1:16" x14ac:dyDescent="0.25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">
        <f t="shared" si="0"/>
        <v>0</v>
      </c>
      <c r="P5" s="14">
        <f>Настройки!$B$4-B5-O5</f>
        <v>15000</v>
      </c>
    </row>
    <row r="6" spans="1:16" x14ac:dyDescent="0.25">
      <c r="A6" s="4">
        <v>4</v>
      </c>
      <c r="B6" s="5"/>
      <c r="C6" s="5"/>
      <c r="D6" s="5">
        <v>15000</v>
      </c>
      <c r="E6" s="5"/>
      <c r="F6" s="5"/>
      <c r="G6" s="5"/>
      <c r="H6" s="5"/>
      <c r="I6" s="5"/>
      <c r="J6" s="5"/>
      <c r="K6" s="5"/>
      <c r="L6" s="5"/>
      <c r="M6" s="5"/>
      <c r="N6" s="5"/>
      <c r="O6" s="14">
        <f t="shared" si="0"/>
        <v>15000</v>
      </c>
      <c r="P6" s="14">
        <f>Настройки!$B$4-B6-O6</f>
        <v>0</v>
      </c>
    </row>
    <row r="7" spans="1:16" x14ac:dyDescent="0.25">
      <c r="A7" s="4">
        <v>5</v>
      </c>
      <c r="B7" s="5"/>
      <c r="C7" s="5"/>
      <c r="D7" s="5"/>
      <c r="E7" s="5"/>
      <c r="F7" s="5">
        <v>20000</v>
      </c>
      <c r="G7" s="5"/>
      <c r="H7" s="5"/>
      <c r="I7" s="5"/>
      <c r="J7" s="5"/>
      <c r="K7" s="5"/>
      <c r="L7" s="5"/>
      <c r="M7" s="5"/>
      <c r="N7" s="5"/>
      <c r="O7" s="14">
        <f t="shared" si="0"/>
        <v>20000</v>
      </c>
      <c r="P7" s="14">
        <f>Настройки!$B$4-B7-O7</f>
        <v>-5000</v>
      </c>
    </row>
    <row r="8" spans="1:16" x14ac:dyDescent="0.25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4">
        <f t="shared" si="0"/>
        <v>0</v>
      </c>
      <c r="P8" s="14">
        <f>Настройки!$B$4-B8-O8</f>
        <v>15000</v>
      </c>
    </row>
    <row r="9" spans="1:16" x14ac:dyDescent="0.25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4">
        <f t="shared" si="0"/>
        <v>0</v>
      </c>
      <c r="P9" s="14">
        <f>Настройки!$B$4-B9-O9</f>
        <v>15000</v>
      </c>
    </row>
    <row r="10" spans="1:16" x14ac:dyDescent="0.25">
      <c r="A10" s="4">
        <v>8</v>
      </c>
      <c r="B10" s="5"/>
      <c r="C10" s="5"/>
      <c r="D10" s="5"/>
      <c r="E10" s="5"/>
      <c r="F10" s="5"/>
      <c r="G10" s="5">
        <v>10000</v>
      </c>
      <c r="H10" s="5"/>
      <c r="I10" s="5"/>
      <c r="J10" s="5">
        <v>5000</v>
      </c>
      <c r="K10" s="5"/>
      <c r="L10" s="5"/>
      <c r="M10" s="5"/>
      <c r="N10" s="5"/>
      <c r="O10" s="14">
        <f t="shared" si="0"/>
        <v>15000</v>
      </c>
      <c r="P10" s="14">
        <f>Настройки!$B$4-B10-O10</f>
        <v>0</v>
      </c>
    </row>
    <row r="11" spans="1:16" x14ac:dyDescent="0.25">
      <c r="A11" s="4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">
        <f t="shared" si="0"/>
        <v>0</v>
      </c>
      <c r="P11" s="14">
        <f>Настройки!$B$4-B11-O11</f>
        <v>15000</v>
      </c>
    </row>
    <row r="12" spans="1:16" x14ac:dyDescent="0.25">
      <c r="A12" s="4">
        <v>10</v>
      </c>
      <c r="B12" s="5">
        <v>5000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4">
        <f t="shared" si="0"/>
        <v>0</v>
      </c>
      <c r="P12" s="14">
        <f>Настройки!$B$4-B12-O12</f>
        <v>10000</v>
      </c>
    </row>
    <row r="13" spans="1:16" x14ac:dyDescent="0.25">
      <c r="A13" s="4">
        <v>11</v>
      </c>
      <c r="B13" s="5">
        <v>-30000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4">
        <f t="shared" si="0"/>
        <v>0</v>
      </c>
      <c r="P13" s="14">
        <f>Настройки!$B$4-B13-O13</f>
        <v>45000</v>
      </c>
    </row>
    <row r="14" spans="1:16" x14ac:dyDescent="0.25">
      <c r="A14" s="4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4">
        <f t="shared" si="0"/>
        <v>0</v>
      </c>
      <c r="P14" s="14">
        <f>Настройки!$B$4-B14-O14</f>
        <v>15000</v>
      </c>
    </row>
    <row r="15" spans="1:16" x14ac:dyDescent="0.25">
      <c r="A15" s="4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>
        <f t="shared" si="0"/>
        <v>0</v>
      </c>
      <c r="P15" s="14">
        <f>Настройки!$B$4-B15-O15</f>
        <v>15000</v>
      </c>
    </row>
    <row r="16" spans="1:16" x14ac:dyDescent="0.25">
      <c r="A16" s="4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4">
        <f t="shared" si="0"/>
        <v>0</v>
      </c>
      <c r="P16" s="14">
        <f>Настройки!$B$4-B16-O16</f>
        <v>15000</v>
      </c>
    </row>
    <row r="17" spans="1:16" x14ac:dyDescent="0.25">
      <c r="A17" s="4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4">
        <f t="shared" si="0"/>
        <v>0</v>
      </c>
      <c r="P17" s="14">
        <f>Настройки!$B$4-B17-O17</f>
        <v>15000</v>
      </c>
    </row>
    <row r="18" spans="1:16" x14ac:dyDescent="0.25">
      <c r="A18" s="4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4">
        <f t="shared" si="0"/>
        <v>0</v>
      </c>
      <c r="P18" s="14">
        <f>Настройки!$B$4-B18-O18</f>
        <v>15000</v>
      </c>
    </row>
    <row r="19" spans="1:16" x14ac:dyDescent="0.25">
      <c r="A19" s="4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4">
        <f t="shared" si="0"/>
        <v>0</v>
      </c>
      <c r="P19" s="14">
        <f>Настройки!$B$4-B19-O19</f>
        <v>15000</v>
      </c>
    </row>
    <row r="20" spans="1:16" x14ac:dyDescent="0.25">
      <c r="A20" s="4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4">
        <f t="shared" si="0"/>
        <v>0</v>
      </c>
      <c r="P20" s="14">
        <f>Настройки!$B$4-B20-O20</f>
        <v>15000</v>
      </c>
    </row>
    <row r="21" spans="1:16" x14ac:dyDescent="0.25">
      <c r="A21" s="4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4">
        <f t="shared" si="0"/>
        <v>0</v>
      </c>
      <c r="P21" s="14">
        <f>Настройки!$B$4-B21-O21</f>
        <v>15000</v>
      </c>
    </row>
    <row r="22" spans="1:16" x14ac:dyDescent="0.25">
      <c r="A22" s="4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">
        <f t="shared" si="0"/>
        <v>0</v>
      </c>
      <c r="P22" s="14">
        <f>Настройки!$B$4-B22-O22</f>
        <v>15000</v>
      </c>
    </row>
    <row r="23" spans="1:16" x14ac:dyDescent="0.25">
      <c r="A23" s="4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4">
        <f t="shared" si="0"/>
        <v>0</v>
      </c>
      <c r="P23" s="14">
        <f>Настройки!$B$4-B23-O23</f>
        <v>15000</v>
      </c>
    </row>
    <row r="24" spans="1:16" x14ac:dyDescent="0.25">
      <c r="A24" s="4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4">
        <f t="shared" si="0"/>
        <v>0</v>
      </c>
      <c r="P24" s="14">
        <f>Настройки!$B$4-B24-O24</f>
        <v>15000</v>
      </c>
    </row>
    <row r="25" spans="1:16" x14ac:dyDescent="0.25">
      <c r="A25" s="4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f t="shared" si="0"/>
        <v>0</v>
      </c>
      <c r="P25" s="14">
        <f>Настройки!$B$4-B25-O25</f>
        <v>15000</v>
      </c>
    </row>
    <row r="26" spans="1:16" x14ac:dyDescent="0.25">
      <c r="A26" s="4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f t="shared" si="0"/>
        <v>0</v>
      </c>
      <c r="P26" s="14">
        <f>Настройки!$B$4-B26-O26</f>
        <v>15000</v>
      </c>
    </row>
    <row r="27" spans="1:16" x14ac:dyDescent="0.25">
      <c r="A27" s="4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f t="shared" si="0"/>
        <v>0</v>
      </c>
      <c r="P27" s="14">
        <f>Настройки!$B$4-B27-O27</f>
        <v>15000</v>
      </c>
    </row>
    <row r="28" spans="1:16" x14ac:dyDescent="0.25">
      <c r="A28" s="4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4">
        <f t="shared" si="0"/>
        <v>0</v>
      </c>
      <c r="P28" s="14">
        <f>Настройки!$B$4-B28-O28</f>
        <v>15000</v>
      </c>
    </row>
    <row r="29" spans="1:16" x14ac:dyDescent="0.25">
      <c r="A29" s="4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4">
        <f t="shared" si="0"/>
        <v>0</v>
      </c>
      <c r="P29" s="14">
        <f>Настройки!$B$4-B29-O29</f>
        <v>15000</v>
      </c>
    </row>
    <row r="30" spans="1:16" x14ac:dyDescent="0.25">
      <c r="A30" s="4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4">
        <f t="shared" si="0"/>
        <v>0</v>
      </c>
      <c r="P30" s="14">
        <f>Настройки!$B$4-B30-O30</f>
        <v>15000</v>
      </c>
    </row>
    <row r="31" spans="1:16" x14ac:dyDescent="0.25">
      <c r="A31" s="4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4">
        <f t="shared" si="0"/>
        <v>0</v>
      </c>
      <c r="P31" s="14">
        <f>Настройки!$B$4-B31-O31</f>
        <v>15000</v>
      </c>
    </row>
    <row r="32" spans="1:16" x14ac:dyDescent="0.25">
      <c r="A32" s="4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4">
        <f t="shared" si="0"/>
        <v>0</v>
      </c>
      <c r="P32" s="14">
        <f>Настройки!$B$4-B32-O32</f>
        <v>15000</v>
      </c>
    </row>
    <row r="33" spans="1:16" x14ac:dyDescent="0.25">
      <c r="A33" s="4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4">
        <f t="shared" si="0"/>
        <v>0</v>
      </c>
      <c r="P33" s="14">
        <f>Настройки!$B$4-B33-O33</f>
        <v>15000</v>
      </c>
    </row>
    <row r="34" spans="1:16" x14ac:dyDescent="0.25">
      <c r="A34" s="4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4">
        <f t="shared" si="0"/>
        <v>0</v>
      </c>
      <c r="P34" s="14">
        <f>Настройки!$B$4-B34-O34</f>
        <v>15000</v>
      </c>
    </row>
    <row r="35" spans="1:16" x14ac:dyDescent="0.25">
      <c r="A35" s="4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4">
        <f t="shared" ref="O35:O66" si="1">SUM(C35:N35)</f>
        <v>0</v>
      </c>
      <c r="P35" s="14">
        <f>Настройки!$B$4-B35-O35</f>
        <v>15000</v>
      </c>
    </row>
    <row r="36" spans="1:16" x14ac:dyDescent="0.25">
      <c r="A36" s="4"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4">
        <f t="shared" si="1"/>
        <v>0</v>
      </c>
      <c r="P36" s="14">
        <f>Настройки!$B$4-B36-O36</f>
        <v>15000</v>
      </c>
    </row>
    <row r="37" spans="1:16" x14ac:dyDescent="0.25">
      <c r="A37" s="4"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4">
        <f t="shared" si="1"/>
        <v>0</v>
      </c>
      <c r="P37" s="14">
        <f>Настройки!$B$4-B37-O37</f>
        <v>15000</v>
      </c>
    </row>
    <row r="38" spans="1:16" x14ac:dyDescent="0.25">
      <c r="A38" s="4"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4">
        <f t="shared" si="1"/>
        <v>0</v>
      </c>
      <c r="P38" s="14">
        <f>Настройки!$B$4-B38-O38</f>
        <v>15000</v>
      </c>
    </row>
    <row r="39" spans="1:16" x14ac:dyDescent="0.25">
      <c r="A39" s="4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4">
        <f t="shared" si="1"/>
        <v>0</v>
      </c>
      <c r="P39" s="14">
        <f>Настройки!$B$4-B39-O39</f>
        <v>15000</v>
      </c>
    </row>
    <row r="40" spans="1:16" x14ac:dyDescent="0.25">
      <c r="A40" s="4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4">
        <f t="shared" si="1"/>
        <v>0</v>
      </c>
      <c r="P40" s="14">
        <f>Настройки!$B$4-B40-O40</f>
        <v>15000</v>
      </c>
    </row>
    <row r="41" spans="1:16" x14ac:dyDescent="0.25">
      <c r="A41" s="4"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4">
        <f t="shared" si="1"/>
        <v>0</v>
      </c>
      <c r="P41" s="14">
        <f>Настройки!$B$4-B41-O41</f>
        <v>15000</v>
      </c>
    </row>
    <row r="42" spans="1:16" x14ac:dyDescent="0.25">
      <c r="A42" s="4"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4">
        <f t="shared" si="1"/>
        <v>0</v>
      </c>
      <c r="P42" s="14">
        <f>Настройки!$B$4-B42-O42</f>
        <v>15000</v>
      </c>
    </row>
    <row r="43" spans="1:16" x14ac:dyDescent="0.25">
      <c r="A43" s="4">
        <v>41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4">
        <f t="shared" si="1"/>
        <v>0</v>
      </c>
      <c r="P43" s="14">
        <f>Настройки!$B$4-B43-O43</f>
        <v>15000</v>
      </c>
    </row>
    <row r="44" spans="1:16" x14ac:dyDescent="0.25">
      <c r="A44" s="4">
        <v>42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4">
        <f t="shared" si="1"/>
        <v>0</v>
      </c>
      <c r="P44" s="14">
        <f>Настройки!$B$4-B44-O44</f>
        <v>15000</v>
      </c>
    </row>
    <row r="45" spans="1:16" x14ac:dyDescent="0.25">
      <c r="A45" s="4">
        <v>43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4">
        <f t="shared" si="1"/>
        <v>0</v>
      </c>
      <c r="P45" s="14">
        <f>Настройки!$B$4-B45-O45</f>
        <v>15000</v>
      </c>
    </row>
    <row r="46" spans="1:16" x14ac:dyDescent="0.25">
      <c r="A46" s="4">
        <v>44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4">
        <f t="shared" si="1"/>
        <v>0</v>
      </c>
      <c r="P46" s="14">
        <f>Настройки!$B$4-B46-O46</f>
        <v>15000</v>
      </c>
    </row>
    <row r="47" spans="1:16" x14ac:dyDescent="0.25">
      <c r="A47" s="4"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4">
        <f t="shared" si="1"/>
        <v>0</v>
      </c>
      <c r="P47" s="14">
        <f>Настройки!$B$4-B47-O47</f>
        <v>15000</v>
      </c>
    </row>
    <row r="48" spans="1:16" x14ac:dyDescent="0.25">
      <c r="A48" s="4">
        <v>46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4">
        <f t="shared" si="1"/>
        <v>0</v>
      </c>
      <c r="P48" s="14">
        <f>Настройки!$B$4-B48-O48</f>
        <v>15000</v>
      </c>
    </row>
    <row r="49" spans="1:16" x14ac:dyDescent="0.25">
      <c r="A49" s="4">
        <v>47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4">
        <f t="shared" si="1"/>
        <v>0</v>
      </c>
      <c r="P49" s="14">
        <f>Настройки!$B$4-B49-O49</f>
        <v>15000</v>
      </c>
    </row>
    <row r="50" spans="1:16" x14ac:dyDescent="0.25">
      <c r="A50" s="4"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4">
        <f t="shared" si="1"/>
        <v>0</v>
      </c>
      <c r="P50" s="14">
        <f>Настройки!$B$4-B50-O50</f>
        <v>15000</v>
      </c>
    </row>
    <row r="51" spans="1:16" x14ac:dyDescent="0.25">
      <c r="A51" s="4">
        <v>49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4">
        <f t="shared" si="1"/>
        <v>0</v>
      </c>
      <c r="P51" s="14">
        <f>Настройки!$B$4-B51-O51</f>
        <v>15000</v>
      </c>
    </row>
    <row r="52" spans="1:16" x14ac:dyDescent="0.25">
      <c r="A52" s="4">
        <v>50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4">
        <f t="shared" si="1"/>
        <v>0</v>
      </c>
      <c r="P52" s="14">
        <f>Настройки!$B$4-B52-O52</f>
        <v>15000</v>
      </c>
    </row>
    <row r="53" spans="1:16" x14ac:dyDescent="0.25">
      <c r="A53" s="4">
        <v>51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4">
        <f t="shared" si="1"/>
        <v>0</v>
      </c>
      <c r="P53" s="14">
        <f>Настройки!$B$4-B53-O53</f>
        <v>15000</v>
      </c>
    </row>
    <row r="54" spans="1:16" x14ac:dyDescent="0.25">
      <c r="A54" s="4">
        <v>52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4">
        <f t="shared" si="1"/>
        <v>0</v>
      </c>
      <c r="P54" s="14">
        <f>Настройки!$B$4-B54-O54</f>
        <v>15000</v>
      </c>
    </row>
    <row r="55" spans="1:16" x14ac:dyDescent="0.25">
      <c r="A55" s="4">
        <v>53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4">
        <f t="shared" si="1"/>
        <v>0</v>
      </c>
      <c r="P55" s="14">
        <f>Настройки!$B$4-B55-O55</f>
        <v>15000</v>
      </c>
    </row>
    <row r="56" spans="1:16" x14ac:dyDescent="0.25">
      <c r="A56" s="4">
        <v>54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4">
        <f t="shared" si="1"/>
        <v>0</v>
      </c>
      <c r="P56" s="14">
        <f>Настройки!$B$4-B56-O56</f>
        <v>15000</v>
      </c>
    </row>
    <row r="57" spans="1:16" x14ac:dyDescent="0.25">
      <c r="A57" s="4">
        <v>55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4">
        <f t="shared" si="1"/>
        <v>0</v>
      </c>
      <c r="P57" s="14">
        <f>Настройки!$B$4-B57-O57</f>
        <v>15000</v>
      </c>
    </row>
    <row r="58" spans="1:16" x14ac:dyDescent="0.25">
      <c r="A58" s="4">
        <v>56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4">
        <f t="shared" si="1"/>
        <v>0</v>
      </c>
      <c r="P58" s="14">
        <f>Настройки!$B$4-B58-O58</f>
        <v>15000</v>
      </c>
    </row>
    <row r="59" spans="1:16" x14ac:dyDescent="0.25">
      <c r="A59" s="4">
        <v>57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4">
        <f t="shared" si="1"/>
        <v>0</v>
      </c>
      <c r="P59" s="14">
        <f>Настройки!$B$4-B59-O59</f>
        <v>15000</v>
      </c>
    </row>
    <row r="60" spans="1:16" x14ac:dyDescent="0.25">
      <c r="A60" s="4">
        <v>58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4">
        <f t="shared" si="1"/>
        <v>0</v>
      </c>
      <c r="P60" s="14">
        <f>Настройки!$B$4-B60-O60</f>
        <v>15000</v>
      </c>
    </row>
    <row r="61" spans="1:16" x14ac:dyDescent="0.25">
      <c r="A61" s="4">
        <v>59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4">
        <f t="shared" si="1"/>
        <v>0</v>
      </c>
      <c r="P61" s="14">
        <f>Настройки!$B$4-B61-O61</f>
        <v>15000</v>
      </c>
    </row>
    <row r="62" spans="1:16" x14ac:dyDescent="0.25">
      <c r="A62" s="4">
        <v>60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4">
        <f t="shared" si="1"/>
        <v>0</v>
      </c>
      <c r="P62" s="14">
        <f>Настройки!$B$4-B62-O62</f>
        <v>15000</v>
      </c>
    </row>
    <row r="63" spans="1:16" x14ac:dyDescent="0.25">
      <c r="A63" s="4">
        <v>61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4">
        <f t="shared" si="1"/>
        <v>0</v>
      </c>
      <c r="P63" s="14">
        <f>Настройки!$B$4-B63-O63</f>
        <v>15000</v>
      </c>
    </row>
    <row r="64" spans="1:16" x14ac:dyDescent="0.25">
      <c r="A64" s="4">
        <v>62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4">
        <f t="shared" si="1"/>
        <v>0</v>
      </c>
      <c r="P64" s="14">
        <f>Настройки!$B$4-B64-O64</f>
        <v>15000</v>
      </c>
    </row>
    <row r="65" spans="1:16" x14ac:dyDescent="0.25">
      <c r="A65" s="4">
        <v>63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4">
        <f t="shared" si="1"/>
        <v>0</v>
      </c>
      <c r="P65" s="14">
        <f>Настройки!$B$4-B65-O65</f>
        <v>15000</v>
      </c>
    </row>
    <row r="66" spans="1:16" x14ac:dyDescent="0.25">
      <c r="A66" s="4">
        <v>64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4">
        <f t="shared" si="1"/>
        <v>0</v>
      </c>
      <c r="P66" s="14">
        <f>Настройки!$B$4-B66-O66</f>
        <v>15000</v>
      </c>
    </row>
    <row r="67" spans="1:16" x14ac:dyDescent="0.25">
      <c r="A67" s="4">
        <v>65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4">
        <f t="shared" ref="O67:O98" si="2">SUM(C67:N67)</f>
        <v>0</v>
      </c>
      <c r="P67" s="14">
        <f>Настройки!$B$4-B67-O67</f>
        <v>15000</v>
      </c>
    </row>
    <row r="68" spans="1:16" x14ac:dyDescent="0.25">
      <c r="A68" s="4">
        <v>66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4">
        <f t="shared" si="2"/>
        <v>0</v>
      </c>
      <c r="P68" s="14">
        <f>Настройки!$B$4-B68-O68</f>
        <v>15000</v>
      </c>
    </row>
    <row r="69" spans="1:16" x14ac:dyDescent="0.25">
      <c r="A69" s="4">
        <v>67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4">
        <f t="shared" si="2"/>
        <v>0</v>
      </c>
      <c r="P69" s="14">
        <f>Настройки!$B$4-B69-O69</f>
        <v>15000</v>
      </c>
    </row>
    <row r="70" spans="1:16" x14ac:dyDescent="0.25">
      <c r="A70" s="4">
        <v>68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4">
        <f t="shared" si="2"/>
        <v>0</v>
      </c>
      <c r="P70" s="14">
        <f>Настройки!$B$4-B70-O70</f>
        <v>15000</v>
      </c>
    </row>
    <row r="71" spans="1:16" x14ac:dyDescent="0.25">
      <c r="A71" s="4">
        <v>69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4">
        <f t="shared" si="2"/>
        <v>0</v>
      </c>
      <c r="P71" s="14">
        <f>Настройки!$B$4-B71-O71</f>
        <v>15000</v>
      </c>
    </row>
    <row r="72" spans="1:16" x14ac:dyDescent="0.25">
      <c r="A72" s="4">
        <v>70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4">
        <f t="shared" si="2"/>
        <v>0</v>
      </c>
      <c r="P72" s="14">
        <f>Настройки!$B$4-B72-O72</f>
        <v>15000</v>
      </c>
    </row>
    <row r="73" spans="1:16" x14ac:dyDescent="0.25">
      <c r="A73" s="4">
        <v>71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4">
        <f t="shared" si="2"/>
        <v>0</v>
      </c>
      <c r="P73" s="14">
        <f>Настройки!$B$4-B73-O73</f>
        <v>15000</v>
      </c>
    </row>
    <row r="74" spans="1:16" x14ac:dyDescent="0.25">
      <c r="A74" s="4">
        <v>72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4">
        <f t="shared" si="2"/>
        <v>0</v>
      </c>
      <c r="P74" s="14">
        <f>Настройки!$B$4-B74-O74</f>
        <v>15000</v>
      </c>
    </row>
    <row r="75" spans="1:16" x14ac:dyDescent="0.25">
      <c r="A75" s="4">
        <v>73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4">
        <f t="shared" si="2"/>
        <v>0</v>
      </c>
      <c r="P75" s="14">
        <f>Настройки!$B$4-B75-O75</f>
        <v>15000</v>
      </c>
    </row>
    <row r="76" spans="1:16" x14ac:dyDescent="0.25">
      <c r="A76" s="4">
        <v>74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4">
        <f t="shared" si="2"/>
        <v>0</v>
      </c>
      <c r="P76" s="14">
        <f>Настройки!$B$4-B76-O76</f>
        <v>15000</v>
      </c>
    </row>
    <row r="77" spans="1:16" x14ac:dyDescent="0.25">
      <c r="A77" s="4">
        <v>75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4">
        <f t="shared" si="2"/>
        <v>0</v>
      </c>
      <c r="P77" s="14">
        <f>Настройки!$B$4-B77-O77</f>
        <v>15000</v>
      </c>
    </row>
    <row r="78" spans="1:16" x14ac:dyDescent="0.25">
      <c r="A78" s="4">
        <v>76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4">
        <f t="shared" si="2"/>
        <v>0</v>
      </c>
      <c r="P78" s="14">
        <f>Настройки!$B$4-B78-O78</f>
        <v>15000</v>
      </c>
    </row>
    <row r="79" spans="1:16" x14ac:dyDescent="0.25">
      <c r="A79" s="4">
        <v>77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4">
        <f t="shared" si="2"/>
        <v>0</v>
      </c>
      <c r="P79" s="14">
        <f>Настройки!$B$4-B79-O79</f>
        <v>15000</v>
      </c>
    </row>
    <row r="80" spans="1:16" x14ac:dyDescent="0.25">
      <c r="A80" s="4">
        <v>78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4">
        <f t="shared" si="2"/>
        <v>0</v>
      </c>
      <c r="P80" s="14">
        <f>Настройки!$B$4-B80-O80</f>
        <v>15000</v>
      </c>
    </row>
    <row r="81" spans="1:16" x14ac:dyDescent="0.25">
      <c r="A81" s="4">
        <v>79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4">
        <f t="shared" si="2"/>
        <v>0</v>
      </c>
      <c r="P81" s="14">
        <f>Настройки!$B$4-B81-O81</f>
        <v>15000</v>
      </c>
    </row>
    <row r="82" spans="1:16" x14ac:dyDescent="0.25">
      <c r="A82" s="4">
        <v>80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4">
        <f t="shared" si="2"/>
        <v>0</v>
      </c>
      <c r="P82" s="14">
        <f>Настройки!$B$4-B82-O82</f>
        <v>15000</v>
      </c>
    </row>
    <row r="83" spans="1:16" x14ac:dyDescent="0.25">
      <c r="A83" s="4">
        <v>81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4">
        <f t="shared" si="2"/>
        <v>0</v>
      </c>
      <c r="P83" s="14">
        <f>Настройки!$B$4-B83-O83</f>
        <v>15000</v>
      </c>
    </row>
    <row r="84" spans="1:16" x14ac:dyDescent="0.25">
      <c r="A84" s="4">
        <v>82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4">
        <f t="shared" si="2"/>
        <v>0</v>
      </c>
      <c r="P84" s="14">
        <f>Настройки!$B$4-B84-O84</f>
        <v>15000</v>
      </c>
    </row>
    <row r="85" spans="1:16" x14ac:dyDescent="0.25">
      <c r="A85" s="4">
        <v>83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4">
        <f t="shared" si="2"/>
        <v>0</v>
      </c>
      <c r="P85" s="14">
        <f>Настройки!$B$4-B85-O85</f>
        <v>15000</v>
      </c>
    </row>
    <row r="86" spans="1:16" x14ac:dyDescent="0.25">
      <c r="A86" s="4">
        <v>84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4">
        <f t="shared" si="2"/>
        <v>0</v>
      </c>
      <c r="P86" s="14">
        <f>Настройки!$B$4-B86-O86</f>
        <v>15000</v>
      </c>
    </row>
    <row r="87" spans="1:16" x14ac:dyDescent="0.25">
      <c r="A87" s="4">
        <v>85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4">
        <f t="shared" si="2"/>
        <v>0</v>
      </c>
      <c r="P87" s="14">
        <f>Настройки!$B$4-B87-O87</f>
        <v>15000</v>
      </c>
    </row>
    <row r="88" spans="1:16" x14ac:dyDescent="0.25">
      <c r="A88" s="4">
        <v>86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4">
        <f t="shared" si="2"/>
        <v>0</v>
      </c>
      <c r="P88" s="14">
        <f>Настройки!$B$4-B88-O88</f>
        <v>15000</v>
      </c>
    </row>
    <row r="89" spans="1:16" x14ac:dyDescent="0.25">
      <c r="A89" s="4">
        <v>87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4">
        <f t="shared" si="2"/>
        <v>0</v>
      </c>
      <c r="P89" s="14">
        <f>Настройки!$B$4-B89-O89</f>
        <v>15000</v>
      </c>
    </row>
    <row r="90" spans="1:16" x14ac:dyDescent="0.25">
      <c r="A90" s="4">
        <v>88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4">
        <f t="shared" si="2"/>
        <v>0</v>
      </c>
      <c r="P90" s="14">
        <f>Настройки!$B$4-B90-O90</f>
        <v>15000</v>
      </c>
    </row>
    <row r="91" spans="1:16" x14ac:dyDescent="0.25">
      <c r="A91" s="4"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4">
        <f t="shared" si="2"/>
        <v>0</v>
      </c>
      <c r="P91" s="14">
        <f>Настройки!$B$4-B91-O91</f>
        <v>15000</v>
      </c>
    </row>
    <row r="92" spans="1:16" x14ac:dyDescent="0.25">
      <c r="A92" s="4">
        <v>90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4">
        <f t="shared" si="2"/>
        <v>0</v>
      </c>
      <c r="P92" s="14">
        <f>Настройки!$B$4-B92-O92</f>
        <v>15000</v>
      </c>
    </row>
    <row r="93" spans="1:16" x14ac:dyDescent="0.25">
      <c r="A93" s="4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4">
        <f t="shared" si="2"/>
        <v>0</v>
      </c>
      <c r="P93" s="14">
        <f>Настройки!$B$4-B93-O93</f>
        <v>15000</v>
      </c>
    </row>
    <row r="94" spans="1:16" x14ac:dyDescent="0.25">
      <c r="A94" s="4">
        <v>92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4">
        <f t="shared" si="2"/>
        <v>0</v>
      </c>
      <c r="P94" s="14">
        <f>Настройки!$B$4-B94-O94</f>
        <v>15000</v>
      </c>
    </row>
    <row r="95" spans="1:16" x14ac:dyDescent="0.25">
      <c r="A95" s="4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4">
        <f t="shared" si="2"/>
        <v>0</v>
      </c>
      <c r="P95" s="14">
        <f>Настройки!$B$4-B95-O95</f>
        <v>15000</v>
      </c>
    </row>
    <row r="96" spans="1:16" x14ac:dyDescent="0.25">
      <c r="A96" s="4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4">
        <f t="shared" si="2"/>
        <v>0</v>
      </c>
      <c r="P96" s="14">
        <f>Настройки!$B$4-B96-O96</f>
        <v>15000</v>
      </c>
    </row>
    <row r="97" spans="1:16" x14ac:dyDescent="0.25">
      <c r="A97" s="4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4">
        <f t="shared" si="2"/>
        <v>0</v>
      </c>
      <c r="P97" s="14">
        <f>Настройки!$B$4-B97-O97</f>
        <v>15000</v>
      </c>
    </row>
    <row r="98" spans="1:16" x14ac:dyDescent="0.25">
      <c r="A98" s="4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4">
        <f t="shared" si="2"/>
        <v>0</v>
      </c>
      <c r="P98" s="14">
        <f>Настройки!$B$4-B98-O98</f>
        <v>15000</v>
      </c>
    </row>
    <row r="99" spans="1:16" x14ac:dyDescent="0.25">
      <c r="A99" s="4">
        <v>97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4">
        <f t="shared" ref="O99:O130" si="3">SUM(C99:N99)</f>
        <v>0</v>
      </c>
      <c r="P99" s="14">
        <f>Настройки!$B$4-B99-O99</f>
        <v>15000</v>
      </c>
    </row>
    <row r="100" spans="1:16" x14ac:dyDescent="0.25">
      <c r="A100" s="4">
        <v>98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4">
        <f t="shared" si="3"/>
        <v>0</v>
      </c>
      <c r="P100" s="14">
        <f>Настройки!$B$4-B100-O100</f>
        <v>15000</v>
      </c>
    </row>
    <row r="101" spans="1:16" x14ac:dyDescent="0.25">
      <c r="A101" s="4">
        <v>99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4">
        <f t="shared" si="3"/>
        <v>0</v>
      </c>
      <c r="P101" s="14">
        <f>Настройки!$B$4-B101-O101</f>
        <v>15000</v>
      </c>
    </row>
    <row r="102" spans="1:16" x14ac:dyDescent="0.25">
      <c r="A102" s="4">
        <v>100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4">
        <f t="shared" si="3"/>
        <v>0</v>
      </c>
      <c r="P102" s="14">
        <f>Настройки!$B$4-B102-O102</f>
        <v>15000</v>
      </c>
    </row>
    <row r="103" spans="1:16" x14ac:dyDescent="0.25">
      <c r="A103" s="4">
        <v>101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4">
        <f t="shared" si="3"/>
        <v>0</v>
      </c>
      <c r="P103" s="14">
        <f>Настройки!$B$4-B103-O103</f>
        <v>15000</v>
      </c>
    </row>
    <row r="104" spans="1:16" x14ac:dyDescent="0.25">
      <c r="A104" s="4">
        <v>102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4">
        <f t="shared" si="3"/>
        <v>0</v>
      </c>
      <c r="P104" s="14">
        <f>Настройки!$B$4-B104-O104</f>
        <v>15000</v>
      </c>
    </row>
    <row r="105" spans="1:16" x14ac:dyDescent="0.25">
      <c r="A105" s="4">
        <v>103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4">
        <f t="shared" si="3"/>
        <v>0</v>
      </c>
      <c r="P105" s="14">
        <f>Настройки!$B$4-B105-O105</f>
        <v>15000</v>
      </c>
    </row>
    <row r="106" spans="1:16" x14ac:dyDescent="0.25">
      <c r="A106" s="4">
        <v>104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4">
        <f t="shared" si="3"/>
        <v>0</v>
      </c>
      <c r="P106" s="14">
        <f>Настройки!$B$4-B106-O106</f>
        <v>15000</v>
      </c>
    </row>
    <row r="107" spans="1:16" x14ac:dyDescent="0.25">
      <c r="A107" s="4">
        <v>105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4">
        <f t="shared" si="3"/>
        <v>0</v>
      </c>
      <c r="P107" s="14">
        <f>Настройки!$B$4-B107-O107</f>
        <v>15000</v>
      </c>
    </row>
    <row r="108" spans="1:16" x14ac:dyDescent="0.25">
      <c r="A108" s="4">
        <v>106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4">
        <f t="shared" si="3"/>
        <v>0</v>
      </c>
      <c r="P108" s="14">
        <f>Настройки!$B$4-B108-O108</f>
        <v>15000</v>
      </c>
    </row>
    <row r="109" spans="1:16" x14ac:dyDescent="0.25">
      <c r="A109" s="4">
        <v>107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4">
        <f t="shared" si="3"/>
        <v>0</v>
      </c>
      <c r="P109" s="14">
        <f>Настройки!$B$4-B109-O109</f>
        <v>15000</v>
      </c>
    </row>
    <row r="110" spans="1:16" x14ac:dyDescent="0.25">
      <c r="A110" s="4">
        <v>108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4">
        <f t="shared" si="3"/>
        <v>0</v>
      </c>
      <c r="P110" s="14">
        <f>Настройки!$B$4-B110-O110</f>
        <v>15000</v>
      </c>
    </row>
    <row r="111" spans="1:16" x14ac:dyDescent="0.25">
      <c r="A111" s="4">
        <v>109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4">
        <f t="shared" si="3"/>
        <v>0</v>
      </c>
      <c r="P111" s="14">
        <f>Настройки!$B$4-B111-O111</f>
        <v>15000</v>
      </c>
    </row>
    <row r="112" spans="1:16" x14ac:dyDescent="0.25">
      <c r="A112" s="4">
        <v>110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4">
        <f t="shared" si="3"/>
        <v>0</v>
      </c>
      <c r="P112" s="14">
        <f>Настройки!$B$4-B112-O112</f>
        <v>15000</v>
      </c>
    </row>
    <row r="113" spans="1:16" x14ac:dyDescent="0.25">
      <c r="A113" s="4">
        <v>111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4">
        <f t="shared" si="3"/>
        <v>0</v>
      </c>
      <c r="P113" s="14">
        <f>Настройки!$B$4-B113-O113</f>
        <v>15000</v>
      </c>
    </row>
    <row r="114" spans="1:16" x14ac:dyDescent="0.25">
      <c r="A114" s="4">
        <v>112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4">
        <f t="shared" si="3"/>
        <v>0</v>
      </c>
      <c r="P114" s="14">
        <f>Настройки!$B$4-B114-O114</f>
        <v>15000</v>
      </c>
    </row>
    <row r="115" spans="1:16" x14ac:dyDescent="0.25">
      <c r="A115" s="4">
        <v>113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4">
        <f t="shared" si="3"/>
        <v>0</v>
      </c>
      <c r="P115" s="14">
        <f>Настройки!$B$4-B115-O115</f>
        <v>15000</v>
      </c>
    </row>
    <row r="116" spans="1:16" x14ac:dyDescent="0.25">
      <c r="A116" s="4">
        <v>114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4">
        <f t="shared" si="3"/>
        <v>0</v>
      </c>
      <c r="P116" s="14">
        <f>Настройки!$B$4-B116-O116</f>
        <v>15000</v>
      </c>
    </row>
    <row r="117" spans="1:16" x14ac:dyDescent="0.25">
      <c r="A117" s="4">
        <v>115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4">
        <f t="shared" si="3"/>
        <v>0</v>
      </c>
      <c r="P117" s="14">
        <f>Настройки!$B$4-B117-O117</f>
        <v>15000</v>
      </c>
    </row>
    <row r="118" spans="1:16" x14ac:dyDescent="0.25">
      <c r="A118" s="4">
        <v>116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4">
        <f t="shared" si="3"/>
        <v>0</v>
      </c>
      <c r="P118" s="14">
        <f>Настройки!$B$4-B118-O118</f>
        <v>15000</v>
      </c>
    </row>
    <row r="119" spans="1:16" x14ac:dyDescent="0.25">
      <c r="A119" s="4">
        <v>117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4">
        <f t="shared" si="3"/>
        <v>0</v>
      </c>
      <c r="P119" s="14">
        <f>Настройки!$B$4-B119-O119</f>
        <v>15000</v>
      </c>
    </row>
    <row r="120" spans="1:16" x14ac:dyDescent="0.25">
      <c r="A120" s="4">
        <v>118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4">
        <f t="shared" si="3"/>
        <v>0</v>
      </c>
      <c r="P120" s="14">
        <f>Настройки!$B$4-B120-O120</f>
        <v>15000</v>
      </c>
    </row>
    <row r="121" spans="1:16" x14ac:dyDescent="0.25">
      <c r="A121" s="4">
        <v>119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4">
        <f t="shared" si="3"/>
        <v>0</v>
      </c>
      <c r="P121" s="14">
        <f>Настройки!$B$4-B121-O121</f>
        <v>15000</v>
      </c>
    </row>
    <row r="122" spans="1:16" x14ac:dyDescent="0.25">
      <c r="A122" s="4">
        <v>120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4">
        <f t="shared" si="3"/>
        <v>0</v>
      </c>
      <c r="P122" s="14">
        <f>Настройки!$B$4-B122-O122</f>
        <v>15000</v>
      </c>
    </row>
    <row r="123" spans="1:16" x14ac:dyDescent="0.25">
      <c r="A123" s="4">
        <v>121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4">
        <f t="shared" si="3"/>
        <v>0</v>
      </c>
      <c r="P123" s="14">
        <f>Настройки!$B$4-B123-O123</f>
        <v>15000</v>
      </c>
    </row>
    <row r="124" spans="1:16" x14ac:dyDescent="0.25">
      <c r="A124" s="4">
        <v>122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4">
        <f t="shared" si="3"/>
        <v>0</v>
      </c>
      <c r="P124" s="14">
        <f>Настройки!$B$4-B124-O124</f>
        <v>15000</v>
      </c>
    </row>
    <row r="125" spans="1:16" x14ac:dyDescent="0.25">
      <c r="A125" s="4">
        <v>123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4">
        <f t="shared" si="3"/>
        <v>0</v>
      </c>
      <c r="P125" s="14">
        <f>Настройки!$B$4-B125-O125</f>
        <v>15000</v>
      </c>
    </row>
    <row r="126" spans="1:16" x14ac:dyDescent="0.25">
      <c r="A126" s="4">
        <v>124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4">
        <f t="shared" si="3"/>
        <v>0</v>
      </c>
      <c r="P126" s="14">
        <f>Настройки!$B$4-B126-O126</f>
        <v>15000</v>
      </c>
    </row>
    <row r="127" spans="1:16" x14ac:dyDescent="0.25">
      <c r="A127" s="4">
        <v>125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4">
        <f t="shared" si="3"/>
        <v>0</v>
      </c>
      <c r="P127" s="14">
        <f>Настройки!$B$4-B127-O127</f>
        <v>15000</v>
      </c>
    </row>
    <row r="128" spans="1:16" x14ac:dyDescent="0.25">
      <c r="A128" s="4">
        <v>126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4">
        <f t="shared" si="3"/>
        <v>0</v>
      </c>
      <c r="P128" s="14">
        <f>Настройки!$B$4-B128-O128</f>
        <v>15000</v>
      </c>
    </row>
    <row r="129" spans="1:16" x14ac:dyDescent="0.25">
      <c r="A129" s="4">
        <v>127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4">
        <f t="shared" si="3"/>
        <v>0</v>
      </c>
      <c r="P129" s="14">
        <f>Настройки!$B$4-B129-O129</f>
        <v>15000</v>
      </c>
    </row>
    <row r="130" spans="1:16" x14ac:dyDescent="0.25">
      <c r="A130" s="4">
        <v>128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4">
        <f t="shared" si="3"/>
        <v>0</v>
      </c>
      <c r="P130" s="14">
        <f>Настройки!$B$4-B130-O130</f>
        <v>15000</v>
      </c>
    </row>
    <row r="131" spans="1:16" x14ac:dyDescent="0.25">
      <c r="A131" s="4">
        <v>129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4">
        <f t="shared" ref="O131" si="4">SUM(C131:N131)</f>
        <v>0</v>
      </c>
      <c r="P131" s="14">
        <f>Настройки!$B$4-B131-O131</f>
        <v>15000</v>
      </c>
    </row>
    <row r="132" spans="1:16" x14ac:dyDescent="0.25">
      <c r="A132" s="4">
        <v>130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4">
        <f t="shared" ref="O132:O162" si="5">SUM(C132:N132)</f>
        <v>0</v>
      </c>
      <c r="P132" s="14">
        <f>Настройки!$B$4-B132-O132</f>
        <v>15000</v>
      </c>
    </row>
    <row r="133" spans="1:16" x14ac:dyDescent="0.25">
      <c r="A133" s="4">
        <v>131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4">
        <f t="shared" si="5"/>
        <v>0</v>
      </c>
      <c r="P133" s="14">
        <f>Настройки!$B$4-B133-O133</f>
        <v>15000</v>
      </c>
    </row>
    <row r="134" spans="1:16" x14ac:dyDescent="0.25">
      <c r="A134" s="4">
        <v>132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4">
        <f t="shared" si="5"/>
        <v>0</v>
      </c>
      <c r="P134" s="14">
        <f>Настройки!$B$4-B134-O134</f>
        <v>15000</v>
      </c>
    </row>
    <row r="135" spans="1:16" x14ac:dyDescent="0.25">
      <c r="A135" s="4">
        <v>133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4">
        <f t="shared" si="5"/>
        <v>0</v>
      </c>
      <c r="P135" s="14">
        <f>Настройки!$B$4-B135-O135</f>
        <v>15000</v>
      </c>
    </row>
    <row r="136" spans="1:16" x14ac:dyDescent="0.25">
      <c r="A136" s="4">
        <v>134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4">
        <f t="shared" si="5"/>
        <v>0</v>
      </c>
      <c r="P136" s="14">
        <f>Настройки!$B$4-B136-O136</f>
        <v>15000</v>
      </c>
    </row>
    <row r="137" spans="1:16" x14ac:dyDescent="0.25">
      <c r="A137" s="4">
        <v>135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4">
        <f t="shared" si="5"/>
        <v>0</v>
      </c>
      <c r="P137" s="14">
        <f>Настройки!$B$4-B137-O137</f>
        <v>15000</v>
      </c>
    </row>
    <row r="138" spans="1:16" x14ac:dyDescent="0.25">
      <c r="A138" s="4">
        <v>136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4">
        <f t="shared" si="5"/>
        <v>0</v>
      </c>
      <c r="P138" s="14">
        <f>Настройки!$B$4-B138-O138</f>
        <v>15000</v>
      </c>
    </row>
    <row r="139" spans="1:16" x14ac:dyDescent="0.25">
      <c r="A139" s="4">
        <v>137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4">
        <f t="shared" si="5"/>
        <v>0</v>
      </c>
      <c r="P139" s="14">
        <f>Настройки!$B$4-B139-O139</f>
        <v>15000</v>
      </c>
    </row>
    <row r="140" spans="1:16" x14ac:dyDescent="0.25">
      <c r="A140" s="4">
        <v>138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4">
        <f t="shared" si="5"/>
        <v>0</v>
      </c>
      <c r="P140" s="14">
        <f>Настройки!$B$4-B140-O140</f>
        <v>15000</v>
      </c>
    </row>
    <row r="141" spans="1:16" x14ac:dyDescent="0.25">
      <c r="A141" s="4">
        <v>139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4">
        <f t="shared" si="5"/>
        <v>0</v>
      </c>
      <c r="P141" s="14">
        <f>Настройки!$B$4-B141-O141</f>
        <v>15000</v>
      </c>
    </row>
    <row r="142" spans="1:16" x14ac:dyDescent="0.25">
      <c r="A142" s="4">
        <v>140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4">
        <f t="shared" si="5"/>
        <v>0</v>
      </c>
      <c r="P142" s="14">
        <f>Настройки!$B$4-B142-O142</f>
        <v>15000</v>
      </c>
    </row>
    <row r="143" spans="1:16" x14ac:dyDescent="0.25">
      <c r="A143" s="4">
        <v>141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4">
        <f t="shared" si="5"/>
        <v>0</v>
      </c>
      <c r="P143" s="14">
        <f>Настройки!$B$4-B143-O143</f>
        <v>15000</v>
      </c>
    </row>
    <row r="144" spans="1:16" x14ac:dyDescent="0.25">
      <c r="A144" s="4">
        <v>142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4">
        <f t="shared" si="5"/>
        <v>0</v>
      </c>
      <c r="P144" s="14">
        <f>Настройки!$B$4-B144-O144</f>
        <v>15000</v>
      </c>
    </row>
    <row r="145" spans="1:16" x14ac:dyDescent="0.25">
      <c r="A145" s="4">
        <v>143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4">
        <f t="shared" si="5"/>
        <v>0</v>
      </c>
      <c r="P145" s="14">
        <f>Настройки!$B$4-B145-O145</f>
        <v>15000</v>
      </c>
    </row>
    <row r="146" spans="1:16" x14ac:dyDescent="0.25">
      <c r="A146" s="4">
        <v>144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4">
        <f t="shared" si="5"/>
        <v>0</v>
      </c>
      <c r="P146" s="14">
        <f>Настройки!$B$4-B146-O146</f>
        <v>15000</v>
      </c>
    </row>
    <row r="147" spans="1:16" x14ac:dyDescent="0.25">
      <c r="A147" s="4">
        <v>145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4">
        <f t="shared" si="5"/>
        <v>0</v>
      </c>
      <c r="P147" s="14">
        <f>Настройки!$B$4-B147-O147</f>
        <v>15000</v>
      </c>
    </row>
    <row r="148" spans="1:16" x14ac:dyDescent="0.25">
      <c r="A148" s="4">
        <v>146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4">
        <f t="shared" si="5"/>
        <v>0</v>
      </c>
      <c r="P148" s="14">
        <f>Настройки!$B$4-B148-O148</f>
        <v>15000</v>
      </c>
    </row>
    <row r="149" spans="1:16" x14ac:dyDescent="0.25">
      <c r="A149" s="4">
        <v>147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4">
        <f t="shared" si="5"/>
        <v>0</v>
      </c>
      <c r="P149" s="14">
        <f>Настройки!$B$4-B149-O149</f>
        <v>15000</v>
      </c>
    </row>
    <row r="150" spans="1:16" x14ac:dyDescent="0.25">
      <c r="A150" s="4">
        <v>148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4">
        <f t="shared" si="5"/>
        <v>0</v>
      </c>
      <c r="P150" s="14">
        <f>Настройки!$B$4-B150-O150</f>
        <v>15000</v>
      </c>
    </row>
    <row r="151" spans="1:16" x14ac:dyDescent="0.25">
      <c r="A151" s="4">
        <v>149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4">
        <f t="shared" si="5"/>
        <v>0</v>
      </c>
      <c r="P151" s="14">
        <f>Настройки!$B$4-B151-O151</f>
        <v>15000</v>
      </c>
    </row>
    <row r="152" spans="1:16" x14ac:dyDescent="0.25">
      <c r="A152" s="4">
        <v>150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4">
        <f t="shared" si="5"/>
        <v>0</v>
      </c>
      <c r="P152" s="14">
        <f>Настройки!$B$4-B152-O152</f>
        <v>15000</v>
      </c>
    </row>
    <row r="153" spans="1:16" x14ac:dyDescent="0.25">
      <c r="A153" s="4">
        <v>151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4">
        <f t="shared" si="5"/>
        <v>0</v>
      </c>
      <c r="P153" s="14">
        <f>Настройки!$B$4-B153-O153</f>
        <v>15000</v>
      </c>
    </row>
    <row r="154" spans="1:16" x14ac:dyDescent="0.25">
      <c r="A154" s="4">
        <v>152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4">
        <f t="shared" si="5"/>
        <v>0</v>
      </c>
      <c r="P154" s="14">
        <f>Настройки!$B$4-B154-O154</f>
        <v>15000</v>
      </c>
    </row>
    <row r="155" spans="1:16" x14ac:dyDescent="0.25">
      <c r="A155" s="4">
        <v>153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4">
        <f t="shared" si="5"/>
        <v>0</v>
      </c>
      <c r="P155" s="14">
        <f>Настройки!$B$4-B155-O155</f>
        <v>15000</v>
      </c>
    </row>
    <row r="156" spans="1:16" x14ac:dyDescent="0.25">
      <c r="A156" s="4">
        <v>154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4">
        <f t="shared" si="5"/>
        <v>0</v>
      </c>
      <c r="P156" s="14">
        <f>Настройки!$B$4-B156-O156</f>
        <v>15000</v>
      </c>
    </row>
    <row r="157" spans="1:16" x14ac:dyDescent="0.25">
      <c r="A157" s="4">
        <v>155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4">
        <f t="shared" si="5"/>
        <v>0</v>
      </c>
      <c r="P157" s="14">
        <f>Настройки!$B$4-B157-O157</f>
        <v>15000</v>
      </c>
    </row>
    <row r="158" spans="1:16" x14ac:dyDescent="0.25">
      <c r="A158" s="4">
        <v>156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4">
        <f t="shared" si="5"/>
        <v>0</v>
      </c>
      <c r="P158" s="14">
        <f>Настройки!$B$4-B158-O158</f>
        <v>15000</v>
      </c>
    </row>
    <row r="159" spans="1:16" x14ac:dyDescent="0.25">
      <c r="A159" s="4">
        <v>157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4">
        <f t="shared" si="5"/>
        <v>0</v>
      </c>
      <c r="P159" s="14">
        <f>Настройки!$B$4-B159-O159</f>
        <v>15000</v>
      </c>
    </row>
    <row r="160" spans="1:16" x14ac:dyDescent="0.25">
      <c r="A160" s="4">
        <v>158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4">
        <f t="shared" si="5"/>
        <v>0</v>
      </c>
      <c r="P160" s="14">
        <f>Настройки!$B$4-B160-O160</f>
        <v>15000</v>
      </c>
    </row>
    <row r="161" spans="1:16" x14ac:dyDescent="0.25">
      <c r="A161" s="4">
        <v>159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4">
        <f t="shared" si="5"/>
        <v>0</v>
      </c>
      <c r="P161" s="14">
        <f>Настройки!$B$4-B161-O161</f>
        <v>15000</v>
      </c>
    </row>
    <row r="162" spans="1:16" x14ac:dyDescent="0.25">
      <c r="A162" s="4">
        <v>160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4">
        <f t="shared" si="5"/>
        <v>0</v>
      </c>
      <c r="P162" s="14">
        <f>Настройки!$B$4-B162-O162</f>
        <v>15000</v>
      </c>
    </row>
    <row r="163" spans="1:16" x14ac:dyDescent="0.25">
      <c r="A163" s="9"/>
      <c r="B163" s="8" t="s">
        <v>15</v>
      </c>
      <c r="C163" s="10">
        <f>SUM(C3:C162)</f>
        <v>5000</v>
      </c>
      <c r="D163" s="10">
        <f t="shared" ref="D163:N163" si="6">SUM(D3:D162)</f>
        <v>15000</v>
      </c>
      <c r="E163" s="10">
        <f t="shared" si="6"/>
        <v>0</v>
      </c>
      <c r="F163" s="10">
        <f t="shared" si="6"/>
        <v>20000</v>
      </c>
      <c r="G163" s="10">
        <f t="shared" si="6"/>
        <v>15000</v>
      </c>
      <c r="H163" s="10">
        <f t="shared" si="6"/>
        <v>0</v>
      </c>
      <c r="I163" s="10">
        <f t="shared" si="6"/>
        <v>0</v>
      </c>
      <c r="J163" s="10">
        <f t="shared" si="6"/>
        <v>5000</v>
      </c>
      <c r="K163" s="10">
        <f t="shared" si="6"/>
        <v>5000</v>
      </c>
      <c r="L163" s="10">
        <f t="shared" si="6"/>
        <v>0</v>
      </c>
      <c r="M163" s="10">
        <f t="shared" si="6"/>
        <v>0</v>
      </c>
      <c r="N163" s="10">
        <f t="shared" si="6"/>
        <v>0</v>
      </c>
      <c r="O163" s="8"/>
      <c r="P163" s="8"/>
    </row>
  </sheetData>
  <protectedRanges>
    <protectedRange algorithmName="SHA-512" hashValue="y+leLyRf01L9s4iSbzs1UC94th6mDVqjtNoUiuNtx463Fag6I9cuu2RMML7P9UNSJ6ciWpkbjQk+VYMlKbxSaw==" saltValue="fjc1aPEJK+nTvNBV0ZlH2A==" spinCount="100000" sqref="C3:M162" name="Диапазон1"/>
  </protectedRanges>
  <conditionalFormatting sqref="B3:B162">
    <cfRule type="expression" dxfId="24" priority="3">
      <formula>B3&lt;0</formula>
    </cfRule>
  </conditionalFormatting>
  <conditionalFormatting sqref="P3:P162">
    <cfRule type="expression" dxfId="23" priority="1">
      <formula>P3&lt;=0</formula>
    </cfRule>
    <cfRule type="expression" dxfId="22" priority="2">
      <formula>P3&gt;0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="90" zoomScaleNormal="90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D72" sqref="D72"/>
    </sheetView>
  </sheetViews>
  <sheetFormatPr defaultRowHeight="15" x14ac:dyDescent="0.25"/>
  <cols>
    <col min="1" max="1" width="39.7109375" customWidth="1"/>
    <col min="2" max="2" width="9.85546875" style="28" bestFit="1" customWidth="1"/>
    <col min="3" max="3" width="10.42578125" bestFit="1" customWidth="1"/>
    <col min="4" max="4" width="8.85546875" bestFit="1" customWidth="1"/>
    <col min="5" max="6" width="9" bestFit="1" customWidth="1"/>
    <col min="7" max="7" width="9.85546875" bestFit="1" customWidth="1"/>
    <col min="8" max="12" width="9.7109375" bestFit="1" customWidth="1"/>
    <col min="13" max="14" width="9.5703125" bestFit="1" customWidth="1"/>
    <col min="15" max="15" width="12.5703125" bestFit="1" customWidth="1"/>
    <col min="16" max="16" width="18.5703125" customWidth="1"/>
  </cols>
  <sheetData>
    <row r="1" spans="1:16" ht="18.75" x14ac:dyDescent="0.3">
      <c r="A1" s="6" t="s">
        <v>78</v>
      </c>
    </row>
    <row r="2" spans="1:16" ht="45" x14ac:dyDescent="0.25">
      <c r="A2" s="2"/>
      <c r="B2" s="39" t="s">
        <v>41</v>
      </c>
      <c r="C2" s="2" t="s">
        <v>10</v>
      </c>
      <c r="D2" s="2" t="s">
        <v>12</v>
      </c>
      <c r="E2" s="2" t="s">
        <v>11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3" t="s">
        <v>50</v>
      </c>
      <c r="P2" s="3" t="s">
        <v>55</v>
      </c>
    </row>
    <row r="3" spans="1:16" x14ac:dyDescent="0.25">
      <c r="A3" s="13" t="s">
        <v>17</v>
      </c>
      <c r="B3" s="2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/>
      <c r="P3" s="14"/>
    </row>
    <row r="4" spans="1:16" x14ac:dyDescent="0.25">
      <c r="A4" s="12" t="s">
        <v>16</v>
      </c>
      <c r="B4" s="40">
        <f>Настройки!B2*12*Настройки!B3</f>
        <v>4800006.72</v>
      </c>
      <c r="C4" s="21">
        <v>422432.1</v>
      </c>
      <c r="D4" s="21">
        <v>345617</v>
      </c>
      <c r="E4" s="21">
        <v>506889.8</v>
      </c>
      <c r="F4" s="21">
        <v>668552.1</v>
      </c>
      <c r="G4" s="21">
        <v>875282.1</v>
      </c>
      <c r="H4" s="21">
        <v>622321.05000000005</v>
      </c>
      <c r="I4" s="21">
        <v>613240</v>
      </c>
      <c r="J4" s="21">
        <v>227737.65</v>
      </c>
      <c r="K4" s="21">
        <v>630760.02</v>
      </c>
      <c r="L4" s="21">
        <f>60975+185951.68</f>
        <v>246926.68</v>
      </c>
      <c r="M4" s="21">
        <f>126357.45+375013.36</f>
        <v>501370.81</v>
      </c>
      <c r="N4" s="21">
        <f>213771.14+494600.34</f>
        <v>708371.48</v>
      </c>
      <c r="O4" s="33">
        <f t="shared" ref="O4:O8" si="0">SUM(C4:N4)</f>
        <v>6369500.7899999991</v>
      </c>
      <c r="P4" s="46">
        <f>(O4+O5)-B4-B5</f>
        <v>-170505.93000000063</v>
      </c>
    </row>
    <row r="5" spans="1:16" x14ac:dyDescent="0.25">
      <c r="A5" s="12" t="s">
        <v>52</v>
      </c>
      <c r="B5" s="40">
        <f>Настройки!B4*Настройки!B5</f>
        <v>2370000</v>
      </c>
      <c r="C5" s="21"/>
      <c r="D5" s="21"/>
      <c r="E5" s="21">
        <v>15000</v>
      </c>
      <c r="F5" s="21">
        <v>45000</v>
      </c>
      <c r="G5" s="21">
        <v>180000</v>
      </c>
      <c r="H5" s="21">
        <v>75000</v>
      </c>
      <c r="I5" s="21">
        <v>45000</v>
      </c>
      <c r="J5" s="21">
        <v>35000</v>
      </c>
      <c r="K5" s="21">
        <v>37500</v>
      </c>
      <c r="L5" s="21">
        <v>10000</v>
      </c>
      <c r="M5" s="21">
        <v>62500</v>
      </c>
      <c r="N5" s="21">
        <v>125000</v>
      </c>
      <c r="O5" s="33">
        <f t="shared" si="0"/>
        <v>630000</v>
      </c>
      <c r="P5" s="47"/>
    </row>
    <row r="6" spans="1:16" x14ac:dyDescent="0.25">
      <c r="A6" s="12" t="s">
        <v>75</v>
      </c>
      <c r="B6" s="29"/>
      <c r="C6" s="5"/>
      <c r="D6" s="5"/>
      <c r="E6" s="5"/>
      <c r="F6" s="5"/>
      <c r="G6" s="5"/>
      <c r="H6" s="5">
        <v>260000</v>
      </c>
      <c r="I6" s="5"/>
      <c r="J6" s="5">
        <v>758350</v>
      </c>
      <c r="K6" s="5"/>
      <c r="L6" s="5"/>
      <c r="M6" s="5"/>
      <c r="N6" s="5"/>
      <c r="O6" s="33">
        <f t="shared" ref="O6:O7" si="1">SUM(C6:N6)</f>
        <v>1018350</v>
      </c>
      <c r="P6" s="14"/>
    </row>
    <row r="7" spans="1:16" x14ac:dyDescent="0.25">
      <c r="A7" s="12" t="s">
        <v>76</v>
      </c>
      <c r="B7" s="29"/>
      <c r="C7" s="5"/>
      <c r="D7" s="5"/>
      <c r="E7" s="5"/>
      <c r="F7" s="5"/>
      <c r="G7" s="5"/>
      <c r="H7" s="5"/>
      <c r="I7" s="5">
        <v>13985</v>
      </c>
      <c r="J7" s="5"/>
      <c r="K7" s="5"/>
      <c r="L7" s="5"/>
      <c r="M7" s="5"/>
      <c r="N7" s="5"/>
      <c r="O7" s="33">
        <f t="shared" si="1"/>
        <v>13985</v>
      </c>
      <c r="P7" s="14"/>
    </row>
    <row r="8" spans="1:16" x14ac:dyDescent="0.25">
      <c r="A8" s="12" t="s">
        <v>24</v>
      </c>
      <c r="B8" s="29"/>
      <c r="C8" s="5">
        <v>8708.5</v>
      </c>
      <c r="D8" s="5"/>
      <c r="E8" s="5"/>
      <c r="F8" s="5"/>
      <c r="G8" s="5"/>
      <c r="H8" s="5">
        <v>3692.21</v>
      </c>
      <c r="I8" s="5"/>
      <c r="J8" s="5"/>
      <c r="K8" s="5"/>
      <c r="L8" s="5">
        <v>2994.64</v>
      </c>
      <c r="M8" s="5">
        <v>651.55999999999995</v>
      </c>
      <c r="N8" s="5">
        <v>2898.36</v>
      </c>
      <c r="O8" s="33">
        <f t="shared" si="0"/>
        <v>18945.269999999997</v>
      </c>
      <c r="P8" s="14"/>
    </row>
    <row r="9" spans="1:16" x14ac:dyDescent="0.25">
      <c r="A9" s="11" t="s">
        <v>49</v>
      </c>
      <c r="B9" s="41">
        <f>SUM(B4:B8)</f>
        <v>7170006.7199999997</v>
      </c>
      <c r="C9" s="15">
        <f>SUM(C4:C8)</f>
        <v>431140.6</v>
      </c>
      <c r="D9" s="15">
        <f>SUM(D4:D8)</f>
        <v>345617</v>
      </c>
      <c r="E9" s="15">
        <f>SUM(E4:E8)</f>
        <v>521889.8</v>
      </c>
      <c r="F9" s="15">
        <f>SUM(F4:F8)</f>
        <v>713552.1</v>
      </c>
      <c r="G9" s="15">
        <f>SUM(G4:G8)</f>
        <v>1055282.1000000001</v>
      </c>
      <c r="H9" s="15">
        <f>SUM(H4:H8)</f>
        <v>961013.26</v>
      </c>
      <c r="I9" s="15">
        <f>SUM(I4:I8)</f>
        <v>672225</v>
      </c>
      <c r="J9" s="15">
        <f>SUM(J4:J8)</f>
        <v>1021087.65</v>
      </c>
      <c r="K9" s="15">
        <f>SUM(K4:K8)</f>
        <v>668260.02</v>
      </c>
      <c r="L9" s="15">
        <f>SUM(L4:L8)</f>
        <v>259921.32</v>
      </c>
      <c r="M9" s="15">
        <f>SUM(M4:M8)</f>
        <v>564522.37000000011</v>
      </c>
      <c r="N9" s="15">
        <f>SUM(N4:N8)</f>
        <v>836269.84</v>
      </c>
      <c r="O9" s="15">
        <f>SUM(O4:O8)</f>
        <v>8050781.0599999987</v>
      </c>
      <c r="P9" s="26">
        <f>O9-B9</f>
        <v>880774.33999999892</v>
      </c>
    </row>
    <row r="10" spans="1:16" x14ac:dyDescent="0.25">
      <c r="A10" s="12"/>
      <c r="B10" s="2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4"/>
      <c r="P10" s="14"/>
    </row>
    <row r="11" spans="1:16" x14ac:dyDescent="0.25">
      <c r="A11" s="13" t="s">
        <v>88</v>
      </c>
      <c r="B11" s="2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"/>
      <c r="P11" s="14"/>
    </row>
    <row r="12" spans="1:16" x14ac:dyDescent="0.25">
      <c r="A12" s="12" t="s">
        <v>57</v>
      </c>
      <c r="B12" s="30"/>
      <c r="C12" s="21">
        <v>300000</v>
      </c>
      <c r="D12" s="21"/>
      <c r="E12" s="21"/>
      <c r="F12" s="21"/>
      <c r="G12" s="21"/>
      <c r="H12" s="21">
        <v>700000</v>
      </c>
      <c r="I12" s="21"/>
      <c r="J12" s="21"/>
      <c r="K12" s="21"/>
      <c r="L12" s="21">
        <v>203770</v>
      </c>
      <c r="M12" s="21">
        <v>201820</v>
      </c>
      <c r="N12" s="21">
        <v>200000</v>
      </c>
      <c r="O12" s="15">
        <f t="shared" ref="O12" si="2">SUM(C12:N12)</f>
        <v>1605590</v>
      </c>
      <c r="P12" s="14"/>
    </row>
    <row r="13" spans="1:16" x14ac:dyDescent="0.25">
      <c r="A13" s="12" t="s">
        <v>56</v>
      </c>
      <c r="B13" s="29"/>
      <c r="C13" s="5"/>
      <c r="D13" s="5"/>
      <c r="E13" s="5"/>
      <c r="F13" s="5"/>
      <c r="G13" s="5">
        <v>700000</v>
      </c>
      <c r="H13" s="5"/>
      <c r="I13" s="5"/>
      <c r="J13" s="5"/>
      <c r="K13" s="21">
        <v>903770</v>
      </c>
      <c r="L13" s="21">
        <v>201820</v>
      </c>
      <c r="M13" s="5">
        <v>500000</v>
      </c>
      <c r="N13" s="5">
        <v>400000</v>
      </c>
      <c r="O13" s="15">
        <f>SUM(C13:N13)</f>
        <v>2705590</v>
      </c>
      <c r="P13" s="14"/>
    </row>
    <row r="14" spans="1:16" x14ac:dyDescent="0.25">
      <c r="A14" s="12"/>
      <c r="B14" s="2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4"/>
      <c r="P14" s="14"/>
    </row>
    <row r="15" spans="1:16" x14ac:dyDescent="0.25">
      <c r="A15" s="13" t="s">
        <v>18</v>
      </c>
      <c r="B15" s="2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4"/>
      <c r="P15" s="14"/>
    </row>
    <row r="16" spans="1:16" x14ac:dyDescent="0.25">
      <c r="A16" s="13" t="s">
        <v>39</v>
      </c>
      <c r="B16" s="2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4"/>
      <c r="P16" s="14"/>
    </row>
    <row r="17" spans="1:16" x14ac:dyDescent="0.25">
      <c r="A17" s="11" t="s">
        <v>69</v>
      </c>
      <c r="B17" s="2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4"/>
      <c r="P17" s="14"/>
    </row>
    <row r="18" spans="1:16" s="27" customFormat="1" ht="12.75" x14ac:dyDescent="0.2">
      <c r="A18" s="23" t="s">
        <v>80</v>
      </c>
      <c r="B18" s="42">
        <f>34800*9+40020*3</f>
        <v>433260</v>
      </c>
      <c r="C18" s="24">
        <v>34800</v>
      </c>
      <c r="D18" s="24">
        <v>34800</v>
      </c>
      <c r="E18" s="24">
        <v>34800</v>
      </c>
      <c r="F18" s="24">
        <v>34800</v>
      </c>
      <c r="G18" s="24">
        <v>34800</v>
      </c>
      <c r="H18" s="24">
        <v>34800</v>
      </c>
      <c r="I18" s="24">
        <v>34800</v>
      </c>
      <c r="J18" s="24">
        <v>34800</v>
      </c>
      <c r="K18" s="24">
        <v>34800</v>
      </c>
      <c r="L18" s="25">
        <v>40020</v>
      </c>
      <c r="M18" s="25">
        <v>40020</v>
      </c>
      <c r="N18" s="25">
        <v>40020</v>
      </c>
      <c r="O18" s="26">
        <f>SUM(C18:N18)</f>
        <v>433260</v>
      </c>
      <c r="P18" s="26">
        <f>B18-O18</f>
        <v>0</v>
      </c>
    </row>
    <row r="19" spans="1:16" s="27" customFormat="1" ht="12.75" x14ac:dyDescent="0.2">
      <c r="A19" s="23" t="s">
        <v>81</v>
      </c>
      <c r="B19" s="42">
        <f>17400*9+20010*3</f>
        <v>216630</v>
      </c>
      <c r="C19" s="24">
        <v>17400</v>
      </c>
      <c r="D19" s="24">
        <v>17400</v>
      </c>
      <c r="E19" s="24">
        <v>17400</v>
      </c>
      <c r="F19" s="24">
        <v>17400</v>
      </c>
      <c r="G19" s="24">
        <v>17400</v>
      </c>
      <c r="H19" s="24">
        <v>17400</v>
      </c>
      <c r="I19" s="24">
        <v>17400</v>
      </c>
      <c r="J19" s="24">
        <v>17400</v>
      </c>
      <c r="K19" s="24">
        <v>17400</v>
      </c>
      <c r="L19" s="25">
        <v>20010</v>
      </c>
      <c r="M19" s="25">
        <v>20010</v>
      </c>
      <c r="N19" s="25">
        <v>20010</v>
      </c>
      <c r="O19" s="26">
        <f>SUM(C19:N19)</f>
        <v>216630</v>
      </c>
      <c r="P19" s="26">
        <f>B19-O19</f>
        <v>0</v>
      </c>
    </row>
    <row r="20" spans="1:16" s="27" customFormat="1" ht="12.75" x14ac:dyDescent="0.2">
      <c r="A20" s="23" t="s">
        <v>82</v>
      </c>
      <c r="B20" s="42">
        <f>((B18+B19)/87*100)*13%+((B18+B19)/87*100)*30%+((B18+B19)/87*100)*0.9%</f>
        <v>327933</v>
      </c>
      <c r="C20" s="24">
        <v>26400</v>
      </c>
      <c r="D20" s="25">
        <v>25800</v>
      </c>
      <c r="E20" s="25">
        <v>26040</v>
      </c>
      <c r="F20" s="25">
        <v>26040</v>
      </c>
      <c r="G20" s="25">
        <v>26040</v>
      </c>
      <c r="H20" s="25">
        <v>26040</v>
      </c>
      <c r="I20" s="25">
        <v>25920</v>
      </c>
      <c r="J20" s="25">
        <v>25920</v>
      </c>
      <c r="K20" s="25">
        <v>25920</v>
      </c>
      <c r="L20" s="25">
        <v>29808</v>
      </c>
      <c r="M20" s="25">
        <v>31236</v>
      </c>
      <c r="N20" s="25">
        <v>30498</v>
      </c>
      <c r="O20" s="26">
        <f>SUM(C20:N20)</f>
        <v>325662</v>
      </c>
      <c r="P20" s="26">
        <f>B20-O20</f>
        <v>2271</v>
      </c>
    </row>
    <row r="21" spans="1:16" x14ac:dyDescent="0.25">
      <c r="A21" s="11" t="s">
        <v>70</v>
      </c>
      <c r="B21" s="40">
        <f>30000*8+32000*4</f>
        <v>368000</v>
      </c>
      <c r="C21" s="21">
        <v>30000</v>
      </c>
      <c r="D21" s="21">
        <v>30000</v>
      </c>
      <c r="E21" s="21">
        <v>30000</v>
      </c>
      <c r="F21" s="21">
        <v>30000</v>
      </c>
      <c r="G21" s="21">
        <v>30000</v>
      </c>
      <c r="H21" s="5"/>
      <c r="I21" s="5">
        <v>30000</v>
      </c>
      <c r="J21" s="5">
        <v>30000</v>
      </c>
      <c r="K21" s="5">
        <v>32000</v>
      </c>
      <c r="L21" s="5">
        <v>32000</v>
      </c>
      <c r="M21" s="5">
        <v>32000</v>
      </c>
      <c r="N21" s="5">
        <v>32000</v>
      </c>
      <c r="O21" s="14">
        <f>SUM(C21:N21)</f>
        <v>338000</v>
      </c>
      <c r="P21" s="37">
        <f>B21-O21</f>
        <v>30000</v>
      </c>
    </row>
    <row r="22" spans="1:16" x14ac:dyDescent="0.25">
      <c r="A22" s="11" t="s">
        <v>19</v>
      </c>
      <c r="B22" s="40">
        <v>60000</v>
      </c>
      <c r="C22" s="2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">
        <f t="shared" ref="O22:O30" si="3">SUM(C22:N22)</f>
        <v>0</v>
      </c>
      <c r="P22" s="37">
        <f>B22-O22</f>
        <v>60000</v>
      </c>
    </row>
    <row r="23" spans="1:16" x14ac:dyDescent="0.25">
      <c r="A23" s="38" t="s">
        <v>20</v>
      </c>
      <c r="B23" s="48">
        <v>118992</v>
      </c>
      <c r="C23" s="21">
        <v>5000</v>
      </c>
      <c r="D23" s="21">
        <v>5000</v>
      </c>
      <c r="E23" s="21">
        <v>5000</v>
      </c>
      <c r="F23" s="21">
        <v>5000</v>
      </c>
      <c r="G23" s="21">
        <v>5000</v>
      </c>
      <c r="H23" s="21">
        <v>5000</v>
      </c>
      <c r="I23" s="21">
        <v>5000</v>
      </c>
      <c r="J23" s="21">
        <v>5000</v>
      </c>
      <c r="K23" s="21">
        <v>5000</v>
      </c>
      <c r="L23" s="5"/>
      <c r="M23" s="5"/>
      <c r="N23" s="5"/>
      <c r="O23" s="14">
        <f t="shared" si="3"/>
        <v>45000</v>
      </c>
      <c r="P23" s="51">
        <f>B23-SUM(O23:O31)</f>
        <v>-77538.75</v>
      </c>
    </row>
    <row r="24" spans="1:16" x14ac:dyDescent="0.25">
      <c r="A24" s="38" t="s">
        <v>83</v>
      </c>
      <c r="B24" s="49"/>
      <c r="C24" s="21"/>
      <c r="D24" s="21"/>
      <c r="E24" s="21"/>
      <c r="F24" s="21"/>
      <c r="G24" s="21"/>
      <c r="H24" s="21"/>
      <c r="I24" s="21"/>
      <c r="J24" s="21"/>
      <c r="K24" s="21"/>
      <c r="L24" s="5">
        <v>3200</v>
      </c>
      <c r="M24" s="5"/>
      <c r="N24" s="5"/>
      <c r="O24" s="14">
        <f t="shared" si="3"/>
        <v>3200</v>
      </c>
      <c r="P24" s="52"/>
    </row>
    <row r="25" spans="1:16" x14ac:dyDescent="0.25">
      <c r="A25" s="38" t="s">
        <v>21</v>
      </c>
      <c r="B25" s="49"/>
      <c r="C25" s="21"/>
      <c r="D25" s="5"/>
      <c r="E25" s="5"/>
      <c r="F25" s="5">
        <v>5000</v>
      </c>
      <c r="G25" s="5"/>
      <c r="H25" s="5"/>
      <c r="I25" s="5"/>
      <c r="J25" s="5"/>
      <c r="K25" s="5">
        <v>6000</v>
      </c>
      <c r="L25" s="5"/>
      <c r="M25" s="5"/>
      <c r="N25" s="5"/>
      <c r="O25" s="14">
        <f t="shared" si="3"/>
        <v>11000</v>
      </c>
      <c r="P25" s="52"/>
    </row>
    <row r="26" spans="1:16" x14ac:dyDescent="0.25">
      <c r="A26" s="38" t="s">
        <v>72</v>
      </c>
      <c r="B26" s="49"/>
      <c r="C26" s="21"/>
      <c r="D26" s="5"/>
      <c r="E26" s="5"/>
      <c r="F26" s="5"/>
      <c r="G26" s="5"/>
      <c r="H26" s="5"/>
      <c r="I26" s="5"/>
      <c r="J26" s="5">
        <v>5016.8500000000004</v>
      </c>
      <c r="K26" s="5">
        <v>568</v>
      </c>
      <c r="L26" s="5"/>
      <c r="M26" s="5"/>
      <c r="N26" s="5"/>
      <c r="O26" s="14">
        <f t="shared" si="3"/>
        <v>5584.85</v>
      </c>
      <c r="P26" s="52"/>
    </row>
    <row r="27" spans="1:16" x14ac:dyDescent="0.25">
      <c r="A27" s="38" t="s">
        <v>22</v>
      </c>
      <c r="B27" s="49"/>
      <c r="C27" s="21"/>
      <c r="D27" s="5"/>
      <c r="E27" s="5"/>
      <c r="F27" s="5"/>
      <c r="G27" s="5"/>
      <c r="H27" s="5"/>
      <c r="I27" s="5"/>
      <c r="J27" s="5"/>
      <c r="K27" s="5">
        <v>9392.18</v>
      </c>
      <c r="L27" s="5"/>
      <c r="M27" s="5"/>
      <c r="N27" s="5"/>
      <c r="O27" s="14">
        <f t="shared" si="3"/>
        <v>9392.18</v>
      </c>
      <c r="P27" s="52"/>
    </row>
    <row r="28" spans="1:16" x14ac:dyDescent="0.25">
      <c r="A28" s="38" t="s">
        <v>23</v>
      </c>
      <c r="B28" s="49"/>
      <c r="C28" s="21">
        <v>4000</v>
      </c>
      <c r="D28" s="5">
        <v>4000</v>
      </c>
      <c r="E28" s="5"/>
      <c r="F28" s="5">
        <v>4000</v>
      </c>
      <c r="G28" s="5">
        <v>4000</v>
      </c>
      <c r="H28" s="5">
        <v>4000</v>
      </c>
      <c r="I28" s="5">
        <v>4000</v>
      </c>
      <c r="J28" s="5">
        <v>4000</v>
      </c>
      <c r="K28" s="5"/>
      <c r="L28" s="5">
        <v>4000</v>
      </c>
      <c r="M28" s="5">
        <v>4628</v>
      </c>
      <c r="N28" s="5">
        <v>3370</v>
      </c>
      <c r="O28" s="14">
        <f t="shared" si="3"/>
        <v>39998</v>
      </c>
      <c r="P28" s="52"/>
    </row>
    <row r="29" spans="1:16" x14ac:dyDescent="0.25">
      <c r="A29" s="38" t="s">
        <v>84</v>
      </c>
      <c r="B29" s="49"/>
      <c r="C29" s="24"/>
      <c r="D29" s="24">
        <v>1539.97</v>
      </c>
      <c r="E29" s="24">
        <v>4313.25</v>
      </c>
      <c r="F29" s="24">
        <v>662.5</v>
      </c>
      <c r="G29" s="24"/>
      <c r="H29" s="24"/>
      <c r="I29" s="24">
        <v>1660</v>
      </c>
      <c r="J29" s="24"/>
      <c r="K29" s="24"/>
      <c r="L29" s="25"/>
      <c r="M29" s="25">
        <v>8000</v>
      </c>
      <c r="N29" s="25">
        <v>2000</v>
      </c>
      <c r="O29" s="14">
        <f t="shared" si="3"/>
        <v>18175.72</v>
      </c>
      <c r="P29" s="52"/>
    </row>
    <row r="30" spans="1:16" x14ac:dyDescent="0.25">
      <c r="A30" s="38" t="s">
        <v>85</v>
      </c>
      <c r="B30" s="49"/>
      <c r="C30" s="21"/>
      <c r="D30" s="5"/>
      <c r="E30" s="5"/>
      <c r="F30" s="5"/>
      <c r="G30" s="5"/>
      <c r="H30" s="5"/>
      <c r="I30" s="5"/>
      <c r="J30" s="5"/>
      <c r="K30" s="5">
        <v>22000</v>
      </c>
      <c r="L30" s="5"/>
      <c r="M30" s="5"/>
      <c r="N30" s="5"/>
      <c r="O30" s="14">
        <f t="shared" si="3"/>
        <v>22000</v>
      </c>
      <c r="P30" s="52"/>
    </row>
    <row r="31" spans="1:16" x14ac:dyDescent="0.25">
      <c r="A31" s="38" t="s">
        <v>25</v>
      </c>
      <c r="B31" s="50"/>
      <c r="C31" s="21">
        <v>2695</v>
      </c>
      <c r="D31" s="21">
        <v>2695</v>
      </c>
      <c r="E31" s="21">
        <v>2695</v>
      </c>
      <c r="F31" s="21">
        <v>2695</v>
      </c>
      <c r="G31" s="21">
        <v>2695</v>
      </c>
      <c r="H31" s="21">
        <v>2695</v>
      </c>
      <c r="I31" s="21">
        <f>2695+7000</f>
        <v>9695</v>
      </c>
      <c r="J31" s="21">
        <v>2695</v>
      </c>
      <c r="K31" s="21">
        <v>5390</v>
      </c>
      <c r="L31" s="21">
        <v>2695</v>
      </c>
      <c r="M31" s="21">
        <v>2695</v>
      </c>
      <c r="N31" s="5">
        <v>2840</v>
      </c>
      <c r="O31" s="14">
        <f>SUM(C31:N31)</f>
        <v>42180</v>
      </c>
      <c r="P31" s="53"/>
    </row>
    <row r="32" spans="1:16" x14ac:dyDescent="0.25">
      <c r="A32" s="38" t="s">
        <v>91</v>
      </c>
      <c r="B32" s="43"/>
      <c r="C32" s="21">
        <v>3900</v>
      </c>
      <c r="D32" s="21"/>
      <c r="E32" s="21"/>
      <c r="F32" s="21"/>
      <c r="G32" s="21">
        <f>8600+12000</f>
        <v>20600</v>
      </c>
      <c r="H32" s="21"/>
      <c r="I32" s="21"/>
      <c r="J32" s="21"/>
      <c r="K32" s="21"/>
      <c r="L32" s="21"/>
      <c r="M32" s="21"/>
      <c r="N32" s="5"/>
      <c r="O32" s="14">
        <f>SUM(C32:N32)</f>
        <v>24500</v>
      </c>
      <c r="P32" s="36"/>
    </row>
    <row r="33" spans="1:16" x14ac:dyDescent="0.25">
      <c r="A33" s="11" t="s">
        <v>26</v>
      </c>
      <c r="B33" s="30"/>
      <c r="C33" s="2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4"/>
      <c r="P33" s="14"/>
    </row>
    <row r="34" spans="1:16" s="27" customFormat="1" ht="12.75" x14ac:dyDescent="0.2">
      <c r="A34" s="23" t="s">
        <v>58</v>
      </c>
      <c r="B34" s="54">
        <v>60000</v>
      </c>
      <c r="C34" s="24">
        <v>19.5</v>
      </c>
      <c r="D34" s="24">
        <v>2893.8</v>
      </c>
      <c r="E34" s="24">
        <v>611</v>
      </c>
      <c r="F34" s="24">
        <v>811</v>
      </c>
      <c r="G34" s="24">
        <v>654</v>
      </c>
      <c r="H34" s="24">
        <v>35077</v>
      </c>
      <c r="I34" s="24">
        <v>511</v>
      </c>
      <c r="J34" s="24">
        <v>511</v>
      </c>
      <c r="K34" s="24">
        <v>511</v>
      </c>
      <c r="L34" s="25">
        <v>671</v>
      </c>
      <c r="M34" s="25">
        <v>710.15</v>
      </c>
      <c r="N34" s="25">
        <v>1220.45</v>
      </c>
      <c r="O34" s="26">
        <f>SUM(C34:N34)</f>
        <v>44200.9</v>
      </c>
      <c r="P34" s="56">
        <f>B34-O34-O35</f>
        <v>-4617.9000000000015</v>
      </c>
    </row>
    <row r="35" spans="1:16" s="27" customFormat="1" ht="12.75" x14ac:dyDescent="0.2">
      <c r="A35" s="23" t="s">
        <v>59</v>
      </c>
      <c r="B35" s="55"/>
      <c r="C35" s="24">
        <v>1290</v>
      </c>
      <c r="D35" s="24">
        <v>1290</v>
      </c>
      <c r="E35" s="24">
        <v>1290</v>
      </c>
      <c r="F35" s="24">
        <v>1290</v>
      </c>
      <c r="G35" s="24">
        <v>1290</v>
      </c>
      <c r="H35" s="24">
        <v>801</v>
      </c>
      <c r="I35" s="24">
        <v>1290</v>
      </c>
      <c r="J35" s="24">
        <v>1290</v>
      </c>
      <c r="K35" s="24">
        <f>1290+5000</f>
        <v>6290</v>
      </c>
      <c r="L35" s="24">
        <v>1290</v>
      </c>
      <c r="M35" s="24">
        <v>1290</v>
      </c>
      <c r="N35" s="24">
        <f>1290+426</f>
        <v>1716</v>
      </c>
      <c r="O35" s="26">
        <f>SUM(C35:N35)</f>
        <v>20417</v>
      </c>
      <c r="P35" s="57"/>
    </row>
    <row r="36" spans="1:16" x14ac:dyDescent="0.25">
      <c r="A36" s="11" t="s">
        <v>65</v>
      </c>
      <c r="B36" s="40"/>
      <c r="C36" s="2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4"/>
      <c r="P36" s="14"/>
    </row>
    <row r="37" spans="1:16" s="27" customFormat="1" ht="12.75" x14ac:dyDescent="0.2">
      <c r="A37" s="23" t="s">
        <v>66</v>
      </c>
      <c r="B37" s="54">
        <f>139707-10530</f>
        <v>129177</v>
      </c>
      <c r="C37" s="24"/>
      <c r="D37" s="24">
        <v>125</v>
      </c>
      <c r="E37" s="24">
        <v>66725</v>
      </c>
      <c r="F37" s="24">
        <v>10.92</v>
      </c>
      <c r="G37" s="24"/>
      <c r="H37" s="24">
        <v>1025.5899999999999</v>
      </c>
      <c r="I37" s="24">
        <v>2.0499999999999998</v>
      </c>
      <c r="J37" s="24"/>
      <c r="K37" s="24"/>
      <c r="L37" s="25"/>
      <c r="M37" s="25">
        <v>1500</v>
      </c>
      <c r="N37" s="25"/>
      <c r="O37" s="26">
        <f>SUM(C37:N37)</f>
        <v>69388.56</v>
      </c>
      <c r="P37" s="56">
        <f>B37-O37-O38</f>
        <v>-9355.61</v>
      </c>
    </row>
    <row r="38" spans="1:16" s="27" customFormat="1" ht="12.75" x14ac:dyDescent="0.2">
      <c r="A38" s="23" t="s">
        <v>67</v>
      </c>
      <c r="B38" s="55"/>
      <c r="C38" s="24"/>
      <c r="D38" s="24"/>
      <c r="E38" s="24"/>
      <c r="F38" s="24"/>
      <c r="G38" s="24">
        <v>18800</v>
      </c>
      <c r="H38" s="24"/>
      <c r="I38" s="24"/>
      <c r="J38" s="24">
        <v>2344.0500000000002</v>
      </c>
      <c r="K38" s="24"/>
      <c r="L38" s="25">
        <v>48000</v>
      </c>
      <c r="M38" s="25"/>
      <c r="N38" s="25"/>
      <c r="O38" s="26">
        <f>SUM(C38:N38)</f>
        <v>69144.05</v>
      </c>
      <c r="P38" s="57"/>
    </row>
    <row r="39" spans="1:16" x14ac:dyDescent="0.25">
      <c r="A39" s="11" t="s">
        <v>68</v>
      </c>
      <c r="B39" s="29"/>
      <c r="C39" s="5">
        <f>37900-3900</f>
        <v>34000</v>
      </c>
      <c r="D39" s="5">
        <v>15000</v>
      </c>
      <c r="E39" s="5">
        <v>30000</v>
      </c>
      <c r="F39" s="5">
        <v>20000</v>
      </c>
      <c r="G39" s="5"/>
      <c r="H39" s="5"/>
      <c r="I39" s="5"/>
      <c r="J39" s="5"/>
      <c r="K39" s="5"/>
      <c r="L39" s="5"/>
      <c r="M39" s="5"/>
      <c r="N39" s="5"/>
      <c r="O39" s="14">
        <f>SUM(C39:N39)</f>
        <v>99000</v>
      </c>
      <c r="P39" s="14">
        <f>B39-O39</f>
        <v>-99000</v>
      </c>
    </row>
    <row r="40" spans="1:16" x14ac:dyDescent="0.25">
      <c r="A40" s="13" t="s">
        <v>40</v>
      </c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4"/>
      <c r="P40" s="14"/>
    </row>
    <row r="41" spans="1:16" x14ac:dyDescent="0.25">
      <c r="A41" s="11" t="s">
        <v>27</v>
      </c>
      <c r="B41" s="2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4"/>
      <c r="P41" s="14"/>
    </row>
    <row r="42" spans="1:16" s="27" customFormat="1" ht="12.75" x14ac:dyDescent="0.2">
      <c r="A42" s="23" t="s">
        <v>62</v>
      </c>
      <c r="B42" s="44">
        <v>72000</v>
      </c>
      <c r="C42" s="25">
        <v>6000</v>
      </c>
      <c r="D42" s="25">
        <v>6000</v>
      </c>
      <c r="E42" s="25">
        <v>6000</v>
      </c>
      <c r="F42" s="25">
        <v>6000</v>
      </c>
      <c r="G42" s="25">
        <v>6000</v>
      </c>
      <c r="H42" s="25">
        <v>6000</v>
      </c>
      <c r="I42" s="25">
        <v>6000</v>
      </c>
      <c r="J42" s="25">
        <v>6000</v>
      </c>
      <c r="K42" s="25">
        <v>6000</v>
      </c>
      <c r="L42" s="25">
        <v>6000</v>
      </c>
      <c r="M42" s="25">
        <v>6000</v>
      </c>
      <c r="N42" s="25">
        <v>6000</v>
      </c>
      <c r="O42" s="26">
        <f t="shared" ref="O42:O43" si="4">SUM(C42:N42)</f>
        <v>72000</v>
      </c>
      <c r="P42" s="26">
        <f>B42-O42</f>
        <v>0</v>
      </c>
    </row>
    <row r="43" spans="1:16" s="27" customFormat="1" ht="12.75" x14ac:dyDescent="0.2">
      <c r="A43" s="23" t="s">
        <v>63</v>
      </c>
      <c r="B43" s="44">
        <v>600000</v>
      </c>
      <c r="C43" s="25">
        <v>50000</v>
      </c>
      <c r="D43" s="25">
        <v>50000</v>
      </c>
      <c r="E43" s="25">
        <v>50000</v>
      </c>
      <c r="F43" s="25">
        <v>50000</v>
      </c>
      <c r="G43" s="25">
        <v>50000</v>
      </c>
      <c r="H43" s="25">
        <v>50000</v>
      </c>
      <c r="I43" s="25">
        <v>50000</v>
      </c>
      <c r="J43" s="25">
        <v>50000</v>
      </c>
      <c r="K43" s="25">
        <v>50000</v>
      </c>
      <c r="L43" s="25">
        <v>50000</v>
      </c>
      <c r="M43" s="25"/>
      <c r="N43" s="25"/>
      <c r="O43" s="26">
        <f t="shared" si="4"/>
        <v>500000</v>
      </c>
      <c r="P43" s="26">
        <f>B43-O43</f>
        <v>100000</v>
      </c>
    </row>
    <row r="44" spans="1:16" x14ac:dyDescent="0.25">
      <c r="A44" s="11" t="s">
        <v>60</v>
      </c>
      <c r="B44" s="2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4"/>
      <c r="P44" s="14"/>
    </row>
    <row r="45" spans="1:16" s="27" customFormat="1" ht="12.75" x14ac:dyDescent="0.2">
      <c r="A45" s="23" t="s">
        <v>28</v>
      </c>
      <c r="B45" s="44">
        <v>663000</v>
      </c>
      <c r="C45" s="25">
        <v>30000</v>
      </c>
      <c r="D45" s="25">
        <v>37500</v>
      </c>
      <c r="E45" s="25">
        <v>30000</v>
      </c>
      <c r="F45" s="25">
        <v>30000</v>
      </c>
      <c r="G45" s="25">
        <v>45000</v>
      </c>
      <c r="H45" s="25">
        <v>75000</v>
      </c>
      <c r="I45" s="25">
        <v>59500</v>
      </c>
      <c r="J45" s="25">
        <v>76500</v>
      </c>
      <c r="K45" s="25">
        <v>76500</v>
      </c>
      <c r="L45" s="25">
        <v>68000</v>
      </c>
      <c r="M45" s="25">
        <v>42500</v>
      </c>
      <c r="N45" s="25">
        <v>34000</v>
      </c>
      <c r="O45" s="26">
        <f t="shared" ref="O45:O52" si="5">SUM(C45:N45)</f>
        <v>604500</v>
      </c>
      <c r="P45" s="26">
        <f>B45-O45</f>
        <v>58500</v>
      </c>
    </row>
    <row r="46" spans="1:16" s="27" customFormat="1" ht="12.75" x14ac:dyDescent="0.2">
      <c r="A46" s="23" t="s">
        <v>61</v>
      </c>
      <c r="B46" s="44">
        <v>125941.44</v>
      </c>
      <c r="C46" s="25">
        <v>10495.12</v>
      </c>
      <c r="D46" s="25">
        <v>10495.12</v>
      </c>
      <c r="E46" s="25">
        <v>10495.12</v>
      </c>
      <c r="F46" s="25">
        <v>10495.12</v>
      </c>
      <c r="G46" s="25">
        <v>10495.12</v>
      </c>
      <c r="H46" s="25">
        <v>0</v>
      </c>
      <c r="I46" s="25">
        <v>10495.12</v>
      </c>
      <c r="J46" s="25">
        <v>11754.49</v>
      </c>
      <c r="K46" s="25">
        <v>11754.49</v>
      </c>
      <c r="L46" s="25">
        <v>11754.49</v>
      </c>
      <c r="M46" s="25">
        <v>11754.49</v>
      </c>
      <c r="N46" s="25">
        <v>23508.98</v>
      </c>
      <c r="O46" s="26">
        <f t="shared" si="5"/>
        <v>133497.66000000003</v>
      </c>
      <c r="P46" s="26">
        <f>B46-O46</f>
        <v>-7556.2200000000303</v>
      </c>
    </row>
    <row r="47" spans="1:16" s="27" customFormat="1" ht="12.75" x14ac:dyDescent="0.2">
      <c r="A47" s="23" t="s">
        <v>29</v>
      </c>
      <c r="B47" s="44">
        <v>144000</v>
      </c>
      <c r="C47" s="25">
        <v>12000</v>
      </c>
      <c r="D47" s="25">
        <v>12000</v>
      </c>
      <c r="E47" s="25">
        <v>12000</v>
      </c>
      <c r="F47" s="25">
        <v>12000</v>
      </c>
      <c r="G47" s="25">
        <v>12000</v>
      </c>
      <c r="H47" s="25">
        <v>12000</v>
      </c>
      <c r="I47" s="25">
        <v>12000</v>
      </c>
      <c r="J47" s="25">
        <v>12000</v>
      </c>
      <c r="K47" s="25">
        <v>12000</v>
      </c>
      <c r="L47" s="25">
        <v>12000</v>
      </c>
      <c r="M47" s="25">
        <v>12000</v>
      </c>
      <c r="N47" s="25">
        <v>12000</v>
      </c>
      <c r="O47" s="26">
        <f t="shared" si="5"/>
        <v>144000</v>
      </c>
      <c r="P47" s="26">
        <f>B47-O47</f>
        <v>0</v>
      </c>
    </row>
    <row r="48" spans="1:16" x14ac:dyDescent="0.25">
      <c r="A48" s="11" t="s">
        <v>30</v>
      </c>
      <c r="B48" s="45">
        <v>200000</v>
      </c>
      <c r="C48" s="25">
        <v>0</v>
      </c>
      <c r="D48" s="25">
        <v>17600</v>
      </c>
      <c r="E48" s="25">
        <v>20900</v>
      </c>
      <c r="F48" s="25">
        <v>3300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14">
        <f t="shared" si="5"/>
        <v>41800</v>
      </c>
      <c r="P48" s="14">
        <f>B48-O48</f>
        <v>158200</v>
      </c>
    </row>
    <row r="49" spans="1:17" x14ac:dyDescent="0.25">
      <c r="A49" s="11" t="s">
        <v>31</v>
      </c>
      <c r="B49" s="45">
        <v>277234.08</v>
      </c>
      <c r="C49" s="5">
        <v>23102.84</v>
      </c>
      <c r="D49" s="5">
        <v>23102.84</v>
      </c>
      <c r="E49" s="5">
        <v>23102.84</v>
      </c>
      <c r="F49" s="5">
        <v>23102.84</v>
      </c>
      <c r="G49" s="5">
        <v>23102.84</v>
      </c>
      <c r="H49" s="5">
        <v>23102.84</v>
      </c>
      <c r="I49" s="5">
        <v>23102.84</v>
      </c>
      <c r="J49" s="5">
        <v>23102.84</v>
      </c>
      <c r="K49" s="5">
        <v>23103.32</v>
      </c>
      <c r="L49" s="5">
        <v>23103.32</v>
      </c>
      <c r="M49" s="5">
        <v>23103.32</v>
      </c>
      <c r="N49" s="5">
        <v>46206.64</v>
      </c>
      <c r="O49" s="14">
        <f t="shared" si="5"/>
        <v>300339.32</v>
      </c>
      <c r="P49" s="14">
        <f>B49-O49</f>
        <v>-23105.239999999991</v>
      </c>
      <c r="Q49" s="27"/>
    </row>
    <row r="50" spans="1:17" x14ac:dyDescent="0.25">
      <c r="A50" s="11" t="s">
        <v>64</v>
      </c>
      <c r="B50" s="2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4"/>
      <c r="P50" s="14"/>
    </row>
    <row r="51" spans="1:17" s="27" customFormat="1" ht="12.75" x14ac:dyDescent="0.2">
      <c r="A51" s="23" t="s">
        <v>32</v>
      </c>
      <c r="B51" s="44">
        <v>200000</v>
      </c>
      <c r="C51" s="25"/>
      <c r="D51" s="25"/>
      <c r="E51" s="25">
        <v>24244.35</v>
      </c>
      <c r="F51" s="25"/>
      <c r="G51" s="25"/>
      <c r="H51" s="25"/>
      <c r="I51" s="25">
        <v>8000</v>
      </c>
      <c r="J51" s="25"/>
      <c r="K51" s="25"/>
      <c r="L51" s="25">
        <v>10329.9</v>
      </c>
      <c r="M51" s="25"/>
      <c r="N51" s="25">
        <v>23173.96</v>
      </c>
      <c r="O51" s="26">
        <f>SUM(C51:N51)</f>
        <v>65748.209999999992</v>
      </c>
      <c r="P51" s="26">
        <f>B51-O51</f>
        <v>134251.79</v>
      </c>
    </row>
    <row r="52" spans="1:17" s="27" customFormat="1" ht="12.75" x14ac:dyDescent="0.2">
      <c r="A52" s="23" t="s">
        <v>33</v>
      </c>
      <c r="B52" s="44">
        <v>324000</v>
      </c>
      <c r="C52" s="25">
        <v>32671.88</v>
      </c>
      <c r="D52" s="25">
        <v>29089.51</v>
      </c>
      <c r="E52" s="25">
        <v>26508.82</v>
      </c>
      <c r="F52" s="25">
        <v>22312.75</v>
      </c>
      <c r="G52" s="25">
        <v>19921.62</v>
      </c>
      <c r="H52" s="25">
        <v>11094.14</v>
      </c>
      <c r="I52" s="25">
        <v>12791.82</v>
      </c>
      <c r="J52" s="25">
        <v>13242.72</v>
      </c>
      <c r="K52" s="25">
        <v>16841.7</v>
      </c>
      <c r="L52" s="25">
        <v>21995.98</v>
      </c>
      <c r="M52" s="25">
        <v>28397.3</v>
      </c>
      <c r="N52" s="25">
        <v>35751.019999999997</v>
      </c>
      <c r="O52" s="26">
        <f t="shared" si="5"/>
        <v>270619.26</v>
      </c>
      <c r="P52" s="26">
        <f>B52-O52</f>
        <v>53380.739999999991</v>
      </c>
    </row>
    <row r="53" spans="1:17" x14ac:dyDescent="0.25">
      <c r="A53" s="12"/>
      <c r="B53" s="2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4"/>
      <c r="P53" s="14"/>
    </row>
    <row r="54" spans="1:17" x14ac:dyDescent="0.25">
      <c r="A54" s="13" t="s">
        <v>36</v>
      </c>
      <c r="B54" s="2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4"/>
      <c r="P54" s="14"/>
    </row>
    <row r="55" spans="1:17" x14ac:dyDescent="0.25">
      <c r="A55" s="12" t="s">
        <v>34</v>
      </c>
      <c r="B55" s="45">
        <v>120000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4">
        <f t="shared" ref="O55:O56" si="6">SUM(C55:N55)</f>
        <v>0</v>
      </c>
      <c r="P55" s="14">
        <f t="shared" ref="P55:P56" si="7">B55-O55</f>
        <v>120000</v>
      </c>
    </row>
    <row r="56" spans="1:17" x14ac:dyDescent="0.25">
      <c r="A56" s="12" t="s">
        <v>35</v>
      </c>
      <c r="B56" s="45">
        <v>120000</v>
      </c>
      <c r="C56" s="5"/>
      <c r="D56" s="5"/>
      <c r="E56" s="5"/>
      <c r="F56" s="5"/>
      <c r="G56" s="5"/>
      <c r="H56" s="5"/>
      <c r="I56" s="5"/>
      <c r="J56" s="5"/>
      <c r="K56" s="5">
        <v>45200</v>
      </c>
      <c r="L56" s="5"/>
      <c r="M56" s="5"/>
      <c r="N56" s="5"/>
      <c r="O56" s="14">
        <f t="shared" si="6"/>
        <v>45200</v>
      </c>
      <c r="P56" s="14">
        <f t="shared" si="7"/>
        <v>74800</v>
      </c>
    </row>
    <row r="57" spans="1:17" x14ac:dyDescent="0.25">
      <c r="A57" s="12"/>
      <c r="B57" s="29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4"/>
      <c r="P57" s="14"/>
    </row>
    <row r="58" spans="1:17" x14ac:dyDescent="0.25">
      <c r="A58" s="13" t="s">
        <v>37</v>
      </c>
      <c r="B58" s="29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4"/>
      <c r="P58" s="14"/>
    </row>
    <row r="59" spans="1:17" x14ac:dyDescent="0.25">
      <c r="A59" s="12" t="s">
        <v>74</v>
      </c>
      <c r="B59" s="29"/>
      <c r="C59" s="5"/>
      <c r="D59" s="5">
        <v>200000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4">
        <f>SUM(C59:N59)</f>
        <v>200000</v>
      </c>
      <c r="P59" s="14">
        <f t="shared" ref="P59" si="8">B59-O59</f>
        <v>-200000</v>
      </c>
    </row>
    <row r="60" spans="1:17" x14ac:dyDescent="0.25">
      <c r="A60" s="12" t="s">
        <v>38</v>
      </c>
      <c r="B60" s="45">
        <v>2400000</v>
      </c>
      <c r="C60" s="5"/>
      <c r="D60" s="5"/>
      <c r="E60" s="5"/>
      <c r="F60" s="5"/>
      <c r="G60" s="5"/>
      <c r="H60" s="5">
        <f>1350000+270000</f>
        <v>1620000</v>
      </c>
      <c r="I60" s="5"/>
      <c r="J60" s="5">
        <v>1573200</v>
      </c>
      <c r="K60" s="5"/>
      <c r="L60" s="5"/>
      <c r="M60" s="5"/>
      <c r="N60" s="5"/>
      <c r="O60" s="14">
        <f>SUM(C60:N60)</f>
        <v>3193200</v>
      </c>
      <c r="P60" s="14">
        <f t="shared" ref="P60" si="9">B60-O60</f>
        <v>-793200</v>
      </c>
    </row>
    <row r="61" spans="1:17" x14ac:dyDescent="0.25">
      <c r="A61" s="12"/>
      <c r="B61" s="29"/>
      <c r="C61" s="5"/>
      <c r="D61" s="5"/>
      <c r="E61" s="5"/>
      <c r="F61" s="5"/>
      <c r="G61" s="5"/>
      <c r="H61" s="5"/>
      <c r="I61" s="5"/>
      <c r="J61" s="5"/>
      <c r="K61" s="21"/>
      <c r="L61" s="21"/>
      <c r="M61" s="5"/>
      <c r="N61" s="5"/>
      <c r="O61" s="14"/>
      <c r="P61" s="14"/>
    </row>
    <row r="62" spans="1:17" x14ac:dyDescent="0.25">
      <c r="A62" s="13" t="s">
        <v>73</v>
      </c>
      <c r="B62" s="29"/>
      <c r="C62" s="5"/>
      <c r="D62" s="5"/>
      <c r="E62" s="5"/>
      <c r="F62" s="5"/>
      <c r="G62" s="5"/>
      <c r="H62" s="5"/>
      <c r="I62" s="5"/>
      <c r="J62" s="5"/>
      <c r="K62" s="21"/>
      <c r="L62" s="21"/>
      <c r="M62" s="5"/>
      <c r="N62" s="5"/>
      <c r="O62" s="14"/>
      <c r="P62" s="14"/>
    </row>
    <row r="63" spans="1:17" ht="45" x14ac:dyDescent="0.25">
      <c r="A63" s="58" t="s">
        <v>90</v>
      </c>
      <c r="B63" s="29"/>
      <c r="C63" s="5"/>
      <c r="D63" s="5"/>
      <c r="E63" s="5">
        <f>197668-4000</f>
        <v>193668</v>
      </c>
      <c r="F63" s="5"/>
      <c r="G63" s="5"/>
      <c r="H63" s="5"/>
      <c r="I63" s="5"/>
      <c r="J63" s="5"/>
      <c r="K63" s="21"/>
      <c r="L63" s="21"/>
      <c r="M63" s="5"/>
      <c r="N63" s="5"/>
      <c r="O63" s="32">
        <f>SUM(C63:N63)</f>
        <v>193668</v>
      </c>
      <c r="P63" s="14">
        <f t="shared" ref="P63" si="10">B63-O63</f>
        <v>-193668</v>
      </c>
    </row>
    <row r="64" spans="1:17" x14ac:dyDescent="0.25">
      <c r="A64" s="12"/>
      <c r="B64" s="2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4"/>
      <c r="P64" s="14"/>
    </row>
    <row r="65" spans="1:16" x14ac:dyDescent="0.25">
      <c r="A65" s="8" t="s">
        <v>48</v>
      </c>
      <c r="B65" s="41">
        <f>SUM(B18:B64)</f>
        <v>6960167.5199999996</v>
      </c>
      <c r="C65" s="15">
        <f>SUM(C18:C64)</f>
        <v>323774.34000000003</v>
      </c>
      <c r="D65" s="15">
        <f>SUM(D18:D64)</f>
        <v>526331.24</v>
      </c>
      <c r="E65" s="15">
        <f>SUM(E18:E64)</f>
        <v>615793.38</v>
      </c>
      <c r="F65" s="15">
        <f>SUM(F18:F64)</f>
        <v>304920.13</v>
      </c>
      <c r="G65" s="15">
        <f>SUM(G18:G64)</f>
        <v>327798.58</v>
      </c>
      <c r="H65" s="15">
        <f>SUM(H18:H64)</f>
        <v>1924035.57</v>
      </c>
      <c r="I65" s="15">
        <f>SUM(I18:I64)</f>
        <v>312167.83</v>
      </c>
      <c r="J65" s="15">
        <f>SUM(J18:J64)</f>
        <v>1894776.95</v>
      </c>
      <c r="K65" s="15">
        <f>SUM(K18:K64)</f>
        <v>406670.69</v>
      </c>
      <c r="L65" s="15">
        <f>SUM(L18:L64)</f>
        <v>384877.69</v>
      </c>
      <c r="M65" s="15">
        <f>SUM(M18:M64)</f>
        <v>265844.26</v>
      </c>
      <c r="N65" s="15">
        <f>SUM(N18:N64)</f>
        <v>314315.05000000005</v>
      </c>
      <c r="O65" s="15">
        <f>SUM(O18:O64)</f>
        <v>7601305.71</v>
      </c>
      <c r="P65" s="16"/>
    </row>
    <row r="66" spans="1:16" x14ac:dyDescent="0.25">
      <c r="A66" s="11" t="s">
        <v>46</v>
      </c>
      <c r="B66" s="31"/>
      <c r="C66" s="21">
        <v>853764.95</v>
      </c>
      <c r="D66" s="21">
        <v>870264.95</v>
      </c>
      <c r="E66" s="21">
        <v>720596.95</v>
      </c>
      <c r="F66" s="21">
        <v>900096.95</v>
      </c>
      <c r="G66" s="21">
        <v>959096.95</v>
      </c>
      <c r="H66" s="21">
        <v>1035596.95</v>
      </c>
      <c r="I66" s="21">
        <v>1092096.95</v>
      </c>
      <c r="J66" s="21">
        <v>308746.94999999995</v>
      </c>
      <c r="K66" s="21">
        <v>53586.77</v>
      </c>
      <c r="L66" s="21">
        <v>50869.919999999998</v>
      </c>
      <c r="M66" s="21">
        <v>74741.919999999998</v>
      </c>
      <c r="N66" s="21">
        <v>30318.35</v>
      </c>
      <c r="O66" s="17"/>
      <c r="P66" s="17"/>
    </row>
    <row r="67" spans="1:16" x14ac:dyDescent="0.25">
      <c r="A67" s="11" t="s">
        <v>47</v>
      </c>
      <c r="B67" s="31"/>
      <c r="C67" s="14">
        <f>Настройки!B7+Настройки!B8+C9+C12-C13-C65-C66</f>
        <v>550267.56000000006</v>
      </c>
      <c r="D67" s="14">
        <f>C67+C66+D9+D12-D13-D65-D66</f>
        <v>353053.32000000007</v>
      </c>
      <c r="E67" s="14">
        <f t="shared" ref="E67:N67" si="11">D67+D66+E9+E12-E13-E65-E66</f>
        <v>408817.74</v>
      </c>
      <c r="F67" s="14">
        <f t="shared" si="11"/>
        <v>637949.7100000002</v>
      </c>
      <c r="G67" s="14">
        <f t="shared" si="11"/>
        <v>606433.23000000021</v>
      </c>
      <c r="H67" s="14">
        <f t="shared" si="11"/>
        <v>266910.92000000039</v>
      </c>
      <c r="I67" s="14">
        <f t="shared" si="11"/>
        <v>570468.09000000032</v>
      </c>
      <c r="J67" s="14">
        <f t="shared" si="11"/>
        <v>480128.7900000005</v>
      </c>
      <c r="K67" s="14">
        <f t="shared" si="11"/>
        <v>93108.300000000483</v>
      </c>
      <c r="L67" s="14">
        <f>K67+K66+L9+L12-L13-L65-L66</f>
        <v>-27181.219999999521</v>
      </c>
      <c r="M67" s="14">
        <f t="shared" si="11"/>
        <v>-50555.109999999477</v>
      </c>
      <c r="N67" s="14">
        <f t="shared" si="11"/>
        <v>315823.25000000035</v>
      </c>
      <c r="O67" s="17"/>
      <c r="P67" s="17"/>
    </row>
    <row r="68" spans="1:16" x14ac:dyDescent="0.25">
      <c r="A68" s="8" t="s">
        <v>89</v>
      </c>
      <c r="B68" s="31"/>
      <c r="C68" s="14">
        <v>0</v>
      </c>
      <c r="D68" s="14">
        <v>0</v>
      </c>
      <c r="E68" s="14">
        <v>0</v>
      </c>
      <c r="F68" s="14">
        <v>0</v>
      </c>
      <c r="G68" s="14">
        <f>G13-G12</f>
        <v>700000</v>
      </c>
      <c r="H68" s="14">
        <f>G68+H13-H12</f>
        <v>0</v>
      </c>
      <c r="I68" s="14">
        <f t="shared" ref="I68:N68" si="12">H68+I13-I12</f>
        <v>0</v>
      </c>
      <c r="J68" s="14">
        <f t="shared" si="12"/>
        <v>0</v>
      </c>
      <c r="K68" s="14">
        <f t="shared" si="12"/>
        <v>903770</v>
      </c>
      <c r="L68" s="14">
        <f t="shared" si="12"/>
        <v>901820</v>
      </c>
      <c r="M68" s="14">
        <f t="shared" si="12"/>
        <v>1200000</v>
      </c>
      <c r="N68" s="14">
        <f t="shared" si="12"/>
        <v>1400000</v>
      </c>
      <c r="O68" s="17"/>
      <c r="P68" s="17"/>
    </row>
    <row r="70" spans="1:16" x14ac:dyDescent="0.2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O70" s="22"/>
    </row>
    <row r="71" spans="1:16" x14ac:dyDescent="0.25">
      <c r="O71" s="22"/>
    </row>
  </sheetData>
  <protectedRanges>
    <protectedRange algorithmName="SHA-512" hashValue="y+leLyRf01L9s4iSbzs1UC94th6mDVqjtNoUiuNtx463Fag6I9cuu2RMML7P9UNSJ6ciWpkbjQk+VYMlKbxSaw==" saltValue="fjc1aPEJK+nTvNBV0ZlH2A==" spinCount="100000" sqref="C3:M3 C12:N12 B9:O9 C35:N35 C10:M11 C42:N42 C43:M44 C21:N21 C45:N52 C22:M34 C36:M41 C6:M8 C4:N5 C13:M20 C53:M64" name="Диапазон1_1"/>
  </protectedRanges>
  <mergeCells count="7">
    <mergeCell ref="B37:B38"/>
    <mergeCell ref="P37:P38"/>
    <mergeCell ref="P4:P5"/>
    <mergeCell ref="B23:B31"/>
    <mergeCell ref="P23:P31"/>
    <mergeCell ref="B34:B35"/>
    <mergeCell ref="P34:P35"/>
  </mergeCells>
  <conditionalFormatting sqref="B3:B5 B10:B11 B36:B37 B33 B39:B50 B8 B14:B23 B53:B64">
    <cfRule type="expression" dxfId="21" priority="30">
      <formula>B3&lt;0</formula>
    </cfRule>
  </conditionalFormatting>
  <conditionalFormatting sqref="P55:P56 P59:P60 P4 P45:P49 P18:P23 P37">
    <cfRule type="expression" dxfId="20" priority="28">
      <formula>P4&gt;=0</formula>
    </cfRule>
    <cfRule type="expression" dxfId="19" priority="29">
      <formula>P4&lt;0</formula>
    </cfRule>
  </conditionalFormatting>
  <conditionalFormatting sqref="P42">
    <cfRule type="expression" dxfId="18" priority="26">
      <formula>P42&gt;=0</formula>
    </cfRule>
    <cfRule type="expression" dxfId="17" priority="27">
      <formula>P42&lt;0</formula>
    </cfRule>
  </conditionalFormatting>
  <conditionalFormatting sqref="P43">
    <cfRule type="expression" dxfId="16" priority="24">
      <formula>P43&gt;=0</formula>
    </cfRule>
    <cfRule type="expression" dxfId="15" priority="25">
      <formula>P43&lt;0</formula>
    </cfRule>
  </conditionalFormatting>
  <conditionalFormatting sqref="P39">
    <cfRule type="expression" dxfId="14" priority="22">
      <formula>P39&gt;=0</formula>
    </cfRule>
    <cfRule type="expression" dxfId="13" priority="23">
      <formula>P39&lt;0</formula>
    </cfRule>
  </conditionalFormatting>
  <conditionalFormatting sqref="P63">
    <cfRule type="expression" dxfId="12" priority="20">
      <formula>P63&gt;=0</formula>
    </cfRule>
    <cfRule type="expression" dxfId="11" priority="21">
      <formula>P63&lt;0</formula>
    </cfRule>
  </conditionalFormatting>
  <conditionalFormatting sqref="B34">
    <cfRule type="expression" dxfId="10" priority="17">
      <formula>B34&lt;0</formula>
    </cfRule>
  </conditionalFormatting>
  <conditionalFormatting sqref="P34">
    <cfRule type="expression" dxfId="9" priority="15">
      <formula>P34&gt;=0</formula>
    </cfRule>
    <cfRule type="expression" dxfId="8" priority="16">
      <formula>P34&lt;0</formula>
    </cfRule>
  </conditionalFormatting>
  <conditionalFormatting sqref="B51:B52">
    <cfRule type="expression" dxfId="7" priority="8">
      <formula>B51&lt;0</formula>
    </cfRule>
  </conditionalFormatting>
  <conditionalFormatting sqref="P51:P52">
    <cfRule type="expression" dxfId="6" priority="6">
      <formula>P51&gt;=0</formula>
    </cfRule>
    <cfRule type="expression" dxfId="5" priority="7">
      <formula>P51&lt;0</formula>
    </cfRule>
  </conditionalFormatting>
  <conditionalFormatting sqref="P9">
    <cfRule type="expression" dxfId="4" priority="4">
      <formula>P9&gt;=0</formula>
    </cfRule>
    <cfRule type="expression" dxfId="3" priority="5">
      <formula>P9&lt;0</formula>
    </cfRule>
  </conditionalFormatting>
  <conditionalFormatting sqref="B6:B7">
    <cfRule type="expression" dxfId="2" priority="3">
      <formula>B6&lt;0</formula>
    </cfRule>
  </conditionalFormatting>
  <conditionalFormatting sqref="B12">
    <cfRule type="expression" dxfId="1" priority="2">
      <formula>B12&lt;0</formula>
    </cfRule>
  </conditionalFormatting>
  <conditionalFormatting sqref="B13">
    <cfRule type="expression" dxfId="0" priority="1">
      <formula>B13&lt;0</formula>
    </cfRule>
  </conditionalFormatting>
  <pageMargins left="0.25" right="0.25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Настройки</vt:lpstr>
      <vt:lpstr>Членские взносы</vt:lpstr>
      <vt:lpstr>Целевой взнос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 А.Ю.</dc:creator>
  <cp:lastModifiedBy>Марго</cp:lastModifiedBy>
  <cp:lastPrinted>2025-04-16T09:53:18Z</cp:lastPrinted>
  <dcterms:created xsi:type="dcterms:W3CDTF">2024-09-22T05:50:52Z</dcterms:created>
  <dcterms:modified xsi:type="dcterms:W3CDTF">2025-04-16T15:06:33Z</dcterms:modified>
</cp:coreProperties>
</file>